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hidePivotFieldList="1" defaultThemeVersion="124226"/>
  <mc:AlternateContent xmlns:mc="http://schemas.openxmlformats.org/markup-compatibility/2006">
    <mc:Choice Requires="x15">
      <x15ac:absPath xmlns:x15ac="http://schemas.microsoft.com/office/spreadsheetml/2010/11/ac" url="D:\Escritorio\APC HISTORICO\TELETRABAJO\TELETRABAJO 2026\23-01-2026 Teletrabajo\"/>
    </mc:Choice>
  </mc:AlternateContent>
  <xr:revisionPtr revIDLastSave="0" documentId="8_{E93888F0-ECF7-44B8-82CA-B774E97CAEC7}" xr6:coauthVersionLast="46" xr6:coauthVersionMax="46" xr10:uidLastSave="{00000000-0000-0000-0000-000000000000}"/>
  <bookViews>
    <workbookView xWindow="-120" yWindow="-120" windowWidth="19440" windowHeight="14880" tabRatio="882" firstSheet="1" activeTab="1" xr2:uid="{00000000-000D-0000-FFFF-FFFF00000000}"/>
  </bookViews>
  <sheets>
    <sheet name="Mapa riesgos gestión y fiscal" sheetId="23" state="hidden" r:id="rId1"/>
    <sheet name="Mapa riesgos corrupción" sheetId="1" r:id="rId2"/>
    <sheet name="Preguntas de corrupción" sheetId="26" r:id="rId3"/>
    <sheet name="Cátalogo riesgo fiscal" sheetId="28" state="hidden" r:id="rId4"/>
    <sheet name="Instructivo" sheetId="20" r:id="rId5"/>
    <sheet name="Tabla probabilidad" sheetId="12" r:id="rId6"/>
    <sheet name="Tabla Impacto" sheetId="13" r:id="rId7"/>
    <sheet name="Tabla Valoración Controles" sheetId="15" r:id="rId8"/>
    <sheet name="Matriz Calor Inherente" sheetId="18" r:id="rId9"/>
    <sheet name="Matriz Calor Residual" sheetId="19" r:id="rId10"/>
    <sheet name="Desplegables" sheetId="27" state="hidden" r:id="rId11"/>
    <sheet name="Gráficas" sheetId="25" state="hidden" r:id="rId12"/>
    <sheet name="Tabla" sheetId="16"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1" hidden="1">'Mapa riesgos corrupción'!$A$2:$AX$3</definedName>
    <definedName name="Afectación_Económica">Desplegables!$A$35:$A$39</definedName>
    <definedName name="Afectación_Económica_y_Pérdida_Reputacional">Desplegables!$A$96:$A$100</definedName>
    <definedName name="_xlnm.Print_Area" localSheetId="3">'Cátalogo riesgo fiscal'!$A$1:$C$58</definedName>
    <definedName name="_xlnm.Print_Area" localSheetId="4">Instructivo!$A$1:$B$42</definedName>
    <definedName name="_xlnm.Print_Area" localSheetId="1">'Mapa riesgos corrupción'!$A$1:$AO$3</definedName>
    <definedName name="_xlnm.Print_Area" localSheetId="0">'Mapa riesgos gestión y fiscal'!$A$1:$AP$4</definedName>
    <definedName name="_xlnm.Print_Area" localSheetId="2">'Preguntas de corrupción'!$A$1:$G$51</definedName>
    <definedName name="_xlnm.Print_Area" localSheetId="6">'Tabla Impacto'!$A$1:$R$10</definedName>
    <definedName name="_xlnm.Print_Area" localSheetId="5">'Tabla probabilidad'!$A$1:$C$11</definedName>
    <definedName name="_xlnm.Print_Area" localSheetId="7">'Tabla Valoración Controles'!$A$1:$E$17</definedName>
    <definedName name="CONTROLG">'[1]Tabla Valoración controles'!$C$28:$C$41</definedName>
    <definedName name="Impacto">Desplegables!$A$2:$A$4</definedName>
    <definedName name="Pédida_Reputacional">Desplegables!$A$45:$A$49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1" l="1"/>
  <c r="V14" i="1"/>
  <c r="Y13" i="1"/>
  <c r="V13" i="1"/>
  <c r="AC13" i="1" s="1"/>
  <c r="AD13" i="1" s="1"/>
  <c r="AH13" i="1" s="1"/>
  <c r="Y12" i="1"/>
  <c r="V12" i="1"/>
  <c r="L14" i="1"/>
  <c r="M14" i="1" s="1"/>
  <c r="E14" i="1"/>
  <c r="S14" i="1" s="1"/>
  <c r="P12" i="1"/>
  <c r="Q12" i="1" s="1"/>
  <c r="R12" i="1" s="1"/>
  <c r="L12" i="1"/>
  <c r="M12" i="1" s="1"/>
  <c r="E12" i="1"/>
  <c r="S12" i="1" s="1"/>
  <c r="Y11" i="1"/>
  <c r="V11" i="1"/>
  <c r="P11" i="1"/>
  <c r="Q11" i="1" s="1"/>
  <c r="R11" i="1" s="1"/>
  <c r="L11" i="1"/>
  <c r="M11" i="1" s="1"/>
  <c r="E11" i="1"/>
  <c r="Y10" i="1"/>
  <c r="Y9" i="1"/>
  <c r="Y8" i="1"/>
  <c r="Y7" i="1"/>
  <c r="Y6" i="1"/>
  <c r="Y5" i="1"/>
  <c r="Y4" i="1"/>
  <c r="V10" i="1"/>
  <c r="P10" i="1"/>
  <c r="Q10" i="1" s="1"/>
  <c r="R10" i="1" s="1"/>
  <c r="L10" i="1"/>
  <c r="M10" i="1" s="1"/>
  <c r="E10" i="1"/>
  <c r="S10" i="1" s="1"/>
  <c r="AC14" i="1" l="1"/>
  <c r="AD14" i="1" s="1"/>
  <c r="AC12" i="1"/>
  <c r="AH14" i="1"/>
  <c r="AG12" i="1"/>
  <c r="AF12" i="1" s="1"/>
  <c r="S11" i="1"/>
  <c r="AG11" i="1"/>
  <c r="AF11" i="1" s="1"/>
  <c r="AC11" i="1"/>
  <c r="AG10" i="1"/>
  <c r="AF10" i="1" s="1"/>
  <c r="AC10" i="1"/>
  <c r="AD12" i="1" l="1"/>
  <c r="AH12" i="1" s="1"/>
  <c r="AE12" i="1"/>
  <c r="AE11" i="1"/>
  <c r="AD11" i="1"/>
  <c r="AH11" i="1" s="1"/>
  <c r="AE10" i="1"/>
  <c r="AD10" i="1"/>
  <c r="AH10" i="1" s="1"/>
  <c r="Z40" i="23" l="1"/>
  <c r="W40" i="23"/>
  <c r="Z39" i="23"/>
  <c r="W39" i="23"/>
  <c r="Z38" i="23"/>
  <c r="W38" i="23"/>
  <c r="AD38" i="23" s="1"/>
  <c r="Z37" i="23"/>
  <c r="W37" i="23"/>
  <c r="Z36" i="23"/>
  <c r="W36" i="23"/>
  <c r="Z35" i="23"/>
  <c r="W35" i="23"/>
  <c r="Z34" i="23"/>
  <c r="W34" i="23"/>
  <c r="Z33" i="23"/>
  <c r="W33" i="23"/>
  <c r="Z32" i="23"/>
  <c r="W32" i="23"/>
  <c r="Z31" i="23"/>
  <c r="W31" i="23"/>
  <c r="Z30" i="23"/>
  <c r="W30" i="23"/>
  <c r="AH40" i="23"/>
  <c r="AG40" i="23" s="1"/>
  <c r="AH39" i="23"/>
  <c r="AG39" i="23" s="1"/>
  <c r="R37" i="23"/>
  <c r="S37" i="23" s="1"/>
  <c r="Q37" i="23"/>
  <c r="M37" i="23"/>
  <c r="N37" i="23" s="1"/>
  <c r="AD36" i="23"/>
  <c r="R35" i="23"/>
  <c r="S35" i="23" s="1"/>
  <c r="Q35" i="23"/>
  <c r="M35" i="23"/>
  <c r="N35" i="23" s="1"/>
  <c r="AD35" i="23" s="1"/>
  <c r="AD31" i="23"/>
  <c r="AE31" i="23" s="1"/>
  <c r="AH34" i="23"/>
  <c r="AG34" i="23" s="1"/>
  <c r="Q34" i="23"/>
  <c r="T33" i="23"/>
  <c r="Q33" i="23"/>
  <c r="Q32" i="23"/>
  <c r="Q31" i="23"/>
  <c r="R30" i="23"/>
  <c r="S30" i="23" s="1"/>
  <c r="Q30" i="23"/>
  <c r="M30" i="23"/>
  <c r="N30" i="23" s="1"/>
  <c r="AD30" i="23" s="1"/>
  <c r="Z29" i="23"/>
  <c r="Z28" i="23"/>
  <c r="Z27" i="23"/>
  <c r="Z26" i="23"/>
  <c r="Z25" i="23"/>
  <c r="Z24" i="23"/>
  <c r="W29" i="23"/>
  <c r="R29" i="23"/>
  <c r="S29" i="23" s="1"/>
  <c r="Q29" i="23"/>
  <c r="M29" i="23"/>
  <c r="W28" i="23"/>
  <c r="R28" i="23"/>
  <c r="Q28" i="23"/>
  <c r="M28" i="23"/>
  <c r="N28" i="23" s="1"/>
  <c r="W27" i="23"/>
  <c r="Q27" i="23"/>
  <c r="R27" i="23" s="1"/>
  <c r="S27" i="23" s="1"/>
  <c r="M27" i="23"/>
  <c r="N27" i="23" s="1"/>
  <c r="Z23" i="23"/>
  <c r="W23" i="23"/>
  <c r="R23" i="23"/>
  <c r="S23" i="23" s="1"/>
  <c r="M23" i="23"/>
  <c r="AD27" i="23" l="1"/>
  <c r="T28" i="23"/>
  <c r="AD28" i="23"/>
  <c r="AD32" i="23"/>
  <c r="AD33" i="23"/>
  <c r="AF33" i="23" s="1"/>
  <c r="AD37" i="23"/>
  <c r="T27" i="23"/>
  <c r="AH23" i="23"/>
  <c r="AG23" i="23" s="1"/>
  <c r="AH30" i="23"/>
  <c r="AG30" i="23" s="1"/>
  <c r="T37" i="23"/>
  <c r="T35" i="23"/>
  <c r="AE38" i="23"/>
  <c r="AF38" i="23"/>
  <c r="AE35" i="23"/>
  <c r="AF35" i="23"/>
  <c r="AF37" i="23"/>
  <c r="AE37" i="23"/>
  <c r="AE36" i="23"/>
  <c r="AF36" i="23"/>
  <c r="AH37" i="23"/>
  <c r="AG37" i="23" s="1"/>
  <c r="AH38" i="23"/>
  <c r="AG38" i="23" s="1"/>
  <c r="AD40" i="23"/>
  <c r="AD39" i="23"/>
  <c r="AH35" i="23"/>
  <c r="AG35" i="23" s="1"/>
  <c r="AH36" i="23"/>
  <c r="AG36" i="23" s="1"/>
  <c r="AH33" i="23"/>
  <c r="AG33" i="23" s="1"/>
  <c r="AH31" i="23"/>
  <c r="AG31" i="23" s="1"/>
  <c r="AH32" i="23"/>
  <c r="AG32" i="23" s="1"/>
  <c r="T30" i="23"/>
  <c r="AF32" i="23"/>
  <c r="AE32" i="23"/>
  <c r="AI32" i="23" s="1"/>
  <c r="AI31" i="23"/>
  <c r="AF30" i="23"/>
  <c r="AE30" i="23"/>
  <c r="AI30" i="23" s="1"/>
  <c r="AF31" i="23"/>
  <c r="AE33" i="23"/>
  <c r="AD34" i="23"/>
  <c r="T29" i="23"/>
  <c r="AF28" i="23"/>
  <c r="AE28" i="23"/>
  <c r="AF27" i="23"/>
  <c r="AE27" i="23"/>
  <c r="AH29" i="23"/>
  <c r="AG29" i="23" s="1"/>
  <c r="S28" i="23"/>
  <c r="AH28" i="23"/>
  <c r="AG28" i="23" s="1"/>
  <c r="AH27" i="23"/>
  <c r="AG27" i="23" s="1"/>
  <c r="N29" i="23"/>
  <c r="AD29" i="23" s="1"/>
  <c r="T23" i="23"/>
  <c r="N23" i="23"/>
  <c r="AD23" i="23" s="1"/>
  <c r="AI33" i="23" l="1"/>
  <c r="AI36" i="23"/>
  <c r="AI37" i="23"/>
  <c r="AF39" i="23"/>
  <c r="AE39" i="23"/>
  <c r="AI39" i="23" s="1"/>
  <c r="AF40" i="23"/>
  <c r="AE40" i="23"/>
  <c r="AI40" i="23" s="1"/>
  <c r="AI35" i="23"/>
  <c r="AI38" i="23"/>
  <c r="AF34" i="23"/>
  <c r="AE34" i="23"/>
  <c r="AI34" i="23" s="1"/>
  <c r="AF29" i="23"/>
  <c r="AE29" i="23"/>
  <c r="AI29" i="23" s="1"/>
  <c r="AI27" i="23"/>
  <c r="AI28" i="23"/>
  <c r="AF23" i="23"/>
  <c r="AE23" i="23"/>
  <c r="AI23" i="23" s="1"/>
  <c r="W26" i="23" l="1"/>
  <c r="R26" i="23"/>
  <c r="S26" i="23" s="1"/>
  <c r="Q26" i="23"/>
  <c r="M26" i="23"/>
  <c r="W25" i="23"/>
  <c r="AD25" i="23" s="1"/>
  <c r="W24" i="23"/>
  <c r="R24" i="23"/>
  <c r="S24" i="23" s="1"/>
  <c r="Q24" i="23"/>
  <c r="M24" i="23"/>
  <c r="N24" i="23" s="1"/>
  <c r="Z22" i="23"/>
  <c r="Z21" i="23"/>
  <c r="Z20" i="23"/>
  <c r="Z19" i="23"/>
  <c r="Z18" i="23"/>
  <c r="Z17" i="23"/>
  <c r="Z16" i="23"/>
  <c r="W22" i="23"/>
  <c r="R22" i="23"/>
  <c r="S22" i="23" s="1"/>
  <c r="M22" i="23"/>
  <c r="W21" i="23"/>
  <c r="R21" i="23"/>
  <c r="M21" i="23"/>
  <c r="N21" i="23" s="1"/>
  <c r="W20" i="23"/>
  <c r="R20" i="23"/>
  <c r="M20" i="23"/>
  <c r="N20" i="23" s="1"/>
  <c r="W19" i="23"/>
  <c r="R19" i="23"/>
  <c r="S19" i="23" s="1"/>
  <c r="M19" i="23"/>
  <c r="Q21" i="23"/>
  <c r="Q19" i="23"/>
  <c r="Q22" i="23"/>
  <c r="Q20" i="23"/>
  <c r="T20" i="23" l="1"/>
  <c r="AD20" i="23"/>
  <c r="T21" i="23"/>
  <c r="AD21" i="23"/>
  <c r="AD24" i="23"/>
  <c r="T24" i="23"/>
  <c r="T26" i="23"/>
  <c r="AF24" i="23"/>
  <c r="AE24" i="23"/>
  <c r="AF25" i="23"/>
  <c r="AE25" i="23"/>
  <c r="AH26" i="23"/>
  <c r="AG26" i="23" s="1"/>
  <c r="AH24" i="23"/>
  <c r="AG24" i="23" s="1"/>
  <c r="AH25" i="23"/>
  <c r="AG25" i="23" s="1"/>
  <c r="N26" i="23"/>
  <c r="AD26" i="23" s="1"/>
  <c r="AH19" i="23"/>
  <c r="AG19" i="23" s="1"/>
  <c r="T22" i="23"/>
  <c r="T19" i="23"/>
  <c r="AF21" i="23"/>
  <c r="AE21" i="23"/>
  <c r="AE20" i="23"/>
  <c r="AF20" i="23"/>
  <c r="AH22" i="23"/>
  <c r="AG22" i="23" s="1"/>
  <c r="S21" i="23"/>
  <c r="AH21" i="23" s="1"/>
  <c r="AG21" i="23" s="1"/>
  <c r="N19" i="23"/>
  <c r="AD19" i="23" s="1"/>
  <c r="S20" i="23"/>
  <c r="AH20" i="23" s="1"/>
  <c r="AG20" i="23" s="1"/>
  <c r="N22" i="23"/>
  <c r="AD22" i="23" s="1"/>
  <c r="AF26" i="23" l="1"/>
  <c r="AE26" i="23"/>
  <c r="AI26" i="23" s="1"/>
  <c r="AI25" i="23"/>
  <c r="AI24" i="23"/>
  <c r="AI21" i="23"/>
  <c r="AI20" i="23"/>
  <c r="AF22" i="23"/>
  <c r="AE22" i="23"/>
  <c r="AI22" i="23" s="1"/>
  <c r="AF19" i="23"/>
  <c r="AE19" i="23"/>
  <c r="AI19" i="23" s="1"/>
  <c r="W18" i="23" l="1"/>
  <c r="R18" i="23"/>
  <c r="S18" i="23" s="1"/>
  <c r="Q18" i="23"/>
  <c r="M18" i="23"/>
  <c r="T18" i="23" l="1"/>
  <c r="AH18" i="23"/>
  <c r="AG18" i="23" s="1"/>
  <c r="N18" i="23"/>
  <c r="AD18" i="23" s="1"/>
  <c r="AF18" i="23" l="1"/>
  <c r="AE18" i="23"/>
  <c r="AI18" i="23" s="1"/>
  <c r="AF17" i="23" l="1"/>
  <c r="AE17" i="23"/>
  <c r="W17" i="23"/>
  <c r="M17" i="23"/>
  <c r="N17" i="23" s="1"/>
  <c r="R17" i="23"/>
  <c r="S17" i="23" s="1"/>
  <c r="AE16" i="23"/>
  <c r="W16" i="23"/>
  <c r="R16" i="23"/>
  <c r="M16" i="23"/>
  <c r="N16" i="23" s="1"/>
  <c r="T16" i="23" l="1"/>
  <c r="AH17" i="23"/>
  <c r="AG17" i="23" s="1"/>
  <c r="AI17" i="23" s="1"/>
  <c r="S16" i="23"/>
  <c r="AH16" i="23" s="1"/>
  <c r="AG16" i="23" s="1"/>
  <c r="AI16" i="23" s="1"/>
  <c r="T17" i="23"/>
  <c r="AE15" i="23" l="1"/>
  <c r="AF15" i="23"/>
  <c r="R15" i="23"/>
  <c r="S15" i="23" s="1"/>
  <c r="Q15" i="23"/>
  <c r="M15" i="23"/>
  <c r="N15" i="23" s="1"/>
  <c r="T15" i="23" l="1"/>
  <c r="Z15" i="23" l="1"/>
  <c r="Z14" i="23"/>
  <c r="Z13" i="23"/>
  <c r="Z12" i="23"/>
  <c r="Z11" i="23"/>
  <c r="Z10" i="23"/>
  <c r="Z9" i="23"/>
  <c r="Z8" i="23"/>
  <c r="Z7" i="23"/>
  <c r="Z6" i="23"/>
  <c r="Z5" i="23"/>
  <c r="Z4" i="23"/>
  <c r="W15" i="23"/>
  <c r="AH15" i="23" s="1"/>
  <c r="AG15" i="23" s="1"/>
  <c r="AI15" i="23" s="1"/>
  <c r="V9" i="1" l="1"/>
  <c r="P9" i="1"/>
  <c r="Q9" i="1" s="1"/>
  <c r="R9" i="1" s="1"/>
  <c r="L9" i="1"/>
  <c r="M9" i="1" s="1"/>
  <c r="E9" i="1"/>
  <c r="S9" i="1" s="1"/>
  <c r="AG9" i="1" l="1"/>
  <c r="AF9" i="1" s="1"/>
  <c r="AC9" i="1"/>
  <c r="V8" i="1"/>
  <c r="L8" i="1"/>
  <c r="M8" i="1" s="1"/>
  <c r="E8" i="1"/>
  <c r="S8" i="1" s="1"/>
  <c r="V7" i="1"/>
  <c r="L7" i="1"/>
  <c r="M7" i="1" s="1"/>
  <c r="E7" i="1"/>
  <c r="S7" i="1" s="1"/>
  <c r="AC8" i="1" l="1"/>
  <c r="AD8" i="1" s="1"/>
  <c r="AH8" i="1" s="1"/>
  <c r="AE9" i="1"/>
  <c r="AD9" i="1"/>
  <c r="AH9" i="1" s="1"/>
  <c r="AC7" i="1"/>
  <c r="AD7" i="1" s="1"/>
  <c r="AH7" i="1" s="1"/>
  <c r="W14" i="23" l="1"/>
  <c r="R14" i="23"/>
  <c r="S14" i="23" s="1"/>
  <c r="Q14" i="23"/>
  <c r="M14" i="23"/>
  <c r="W13" i="23"/>
  <c r="Q13" i="23"/>
  <c r="R13" i="23" s="1"/>
  <c r="M13" i="23"/>
  <c r="N13" i="23" s="1"/>
  <c r="W12" i="23"/>
  <c r="W11" i="23"/>
  <c r="R11" i="23"/>
  <c r="S11" i="23" s="1"/>
  <c r="Q11" i="23"/>
  <c r="M11" i="23"/>
  <c r="N11" i="23" s="1"/>
  <c r="W10" i="23"/>
  <c r="R10" i="23"/>
  <c r="S10" i="23" s="1"/>
  <c r="Q10" i="23"/>
  <c r="M10" i="23"/>
  <c r="W9" i="23"/>
  <c r="R9" i="23"/>
  <c r="S9" i="23" s="1"/>
  <c r="Q9" i="23"/>
  <c r="M9" i="23"/>
  <c r="AD13" i="23" l="1"/>
  <c r="AD11" i="23"/>
  <c r="AD12" i="23"/>
  <c r="AH11" i="23"/>
  <c r="AG11" i="23" s="1"/>
  <c r="AH10" i="23"/>
  <c r="AG10" i="23" s="1"/>
  <c r="AH12" i="23"/>
  <c r="AG12" i="23" s="1"/>
  <c r="T9" i="23"/>
  <c r="T10" i="23"/>
  <c r="T14" i="23"/>
  <c r="AH9" i="23"/>
  <c r="AG9" i="23" s="1"/>
  <c r="T13" i="23"/>
  <c r="S13" i="23"/>
  <c r="AH13" i="23" s="1"/>
  <c r="AG13" i="23" s="1"/>
  <c r="AE12" i="23"/>
  <c r="AF12" i="23"/>
  <c r="AE13" i="23"/>
  <c r="AF13" i="23"/>
  <c r="AE11" i="23"/>
  <c r="AF11" i="23"/>
  <c r="AH14" i="23"/>
  <c r="AG14" i="23" s="1"/>
  <c r="T11" i="23"/>
  <c r="N14" i="23"/>
  <c r="AD14" i="23" s="1"/>
  <c r="N10" i="23"/>
  <c r="AD10" i="23" s="1"/>
  <c r="N9" i="23"/>
  <c r="AD9" i="23" s="1"/>
  <c r="AI11" i="23" l="1"/>
  <c r="AI12" i="23"/>
  <c r="AF14" i="23"/>
  <c r="AE14" i="23"/>
  <c r="AI14" i="23" s="1"/>
  <c r="AE10" i="23"/>
  <c r="AI10" i="23" s="1"/>
  <c r="AF10" i="23"/>
  <c r="AI13" i="23"/>
  <c r="AF9" i="23"/>
  <c r="AE9" i="23"/>
  <c r="AI9" i="23" s="1"/>
  <c r="W8" i="23" l="1"/>
  <c r="AH8" i="23" s="1"/>
  <c r="AG8" i="23" s="1"/>
  <c r="W7" i="23"/>
  <c r="AH7" i="23" s="1"/>
  <c r="AG7" i="23" s="1"/>
  <c r="W6" i="23"/>
  <c r="AH6" i="23" s="1"/>
  <c r="AG6" i="23" s="1"/>
  <c r="W5" i="23"/>
  <c r="AH5" i="23" s="1"/>
  <c r="AG5" i="23" s="1"/>
  <c r="W4" i="23"/>
  <c r="AD7" i="23" l="1"/>
  <c r="AD5" i="23"/>
  <c r="AD8" i="23"/>
  <c r="AD6" i="23"/>
  <c r="AF6" i="23" l="1"/>
  <c r="AE6" i="23"/>
  <c r="AI6" i="23" s="1"/>
  <c r="AE8" i="23"/>
  <c r="AI8" i="23" s="1"/>
  <c r="AF8" i="23"/>
  <c r="AE5" i="23"/>
  <c r="AI5" i="23" s="1"/>
  <c r="AF5" i="23"/>
  <c r="AF7" i="23"/>
  <c r="AE7" i="23"/>
  <c r="AI7" i="23" s="1"/>
  <c r="R4" i="23" l="1"/>
  <c r="S4" i="23" s="1"/>
  <c r="AH4" i="23" s="1"/>
  <c r="AG4" i="23" s="1"/>
  <c r="Q4" i="23"/>
  <c r="M4" i="23"/>
  <c r="V6" i="1"/>
  <c r="AC6" i="1" s="1"/>
  <c r="AD6" i="1" s="1"/>
  <c r="AH6" i="1" s="1"/>
  <c r="V5" i="1"/>
  <c r="AC5" i="1" s="1"/>
  <c r="AD5" i="1" s="1"/>
  <c r="AH5" i="1" s="1"/>
  <c r="V4" i="1"/>
  <c r="P4" i="1"/>
  <c r="Q4" i="1" s="1"/>
  <c r="R4" i="1" s="1"/>
  <c r="L4" i="1"/>
  <c r="M4" i="1" s="1"/>
  <c r="E4" i="1"/>
  <c r="S4" i="1" l="1"/>
  <c r="T4" i="23"/>
  <c r="N4" i="23"/>
  <c r="AD4" i="23" s="1"/>
  <c r="AG4" i="1"/>
  <c r="AF4" i="1" s="1"/>
  <c r="AC4" i="1"/>
  <c r="AF4" i="23" l="1"/>
  <c r="AE4" i="23"/>
  <c r="AI4" i="23" s="1"/>
  <c r="AE4" i="1"/>
  <c r="AD4" i="1"/>
  <c r="AH4" i="1" s="1"/>
  <c r="L3" i="1" l="1"/>
  <c r="E3" i="1"/>
  <c r="R3" i="23" l="1"/>
  <c r="P3" i="1"/>
  <c r="Q3" i="1" s="1"/>
  <c r="I16" i="16" l="1"/>
  <c r="G16" i="16" s="1"/>
  <c r="S3" i="1" l="1"/>
  <c r="M3" i="1" l="1"/>
  <c r="W3" i="23" l="1"/>
  <c r="Q3" i="23"/>
  <c r="M3" i="23" l="1"/>
  <c r="T3" i="23" s="1"/>
  <c r="N3" i="23" l="1"/>
  <c r="V3" i="1" l="1"/>
  <c r="Y3" i="1"/>
  <c r="AC3" i="1" s="1"/>
  <c r="AD3" i="1" l="1"/>
  <c r="AH3" i="1" s="1"/>
  <c r="AE3" i="1"/>
  <c r="B22" i="26"/>
  <c r="F3" i="26"/>
  <c r="D22" i="26" s="1"/>
  <c r="F2" i="26"/>
  <c r="G2" i="26" s="1"/>
  <c r="F1" i="26"/>
  <c r="G1" i="26" s="1"/>
  <c r="G38" i="25" l="1"/>
  <c r="G37" i="25"/>
  <c r="G36" i="25"/>
  <c r="G23" i="25"/>
  <c r="G24" i="25"/>
  <c r="G22" i="25"/>
  <c r="Z3" i="23" l="1"/>
  <c r="AD3" i="23" s="1"/>
  <c r="AE3" i="23" l="1"/>
  <c r="AF3" i="2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S3" i="23" l="1"/>
  <c r="AH3" i="23" s="1"/>
  <c r="L16" i="18"/>
  <c r="R24" i="18"/>
  <c r="L8" i="18"/>
  <c r="R32" i="18"/>
  <c r="AJ16" i="18"/>
  <c r="R8" i="18"/>
  <c r="AJ32" i="18"/>
  <c r="AD8" i="18"/>
  <c r="X40" i="18"/>
  <c r="L32" i="18"/>
  <c r="X8" i="18"/>
  <c r="R40" i="18"/>
  <c r="L40" i="18"/>
  <c r="X16" i="18"/>
  <c r="X32" i="18"/>
  <c r="AJ40" i="18"/>
  <c r="R16" i="18"/>
  <c r="AD40" i="18"/>
  <c r="AD32" i="18"/>
  <c r="AD24" i="18"/>
  <c r="L24" i="18"/>
  <c r="X24" i="18"/>
  <c r="AJ8" i="18"/>
  <c r="AJ24" i="18"/>
  <c r="AD16" i="18"/>
  <c r="X42" i="18"/>
  <c r="AD34" i="18"/>
  <c r="AD10" i="18"/>
  <c r="L42" i="18"/>
  <c r="L26" i="18"/>
  <c r="X18" i="18"/>
  <c r="R18" i="18"/>
  <c r="AJ10" i="18"/>
  <c r="AD42" i="18"/>
  <c r="AJ34" i="18"/>
  <c r="R26" i="18"/>
  <c r="L18" i="18"/>
  <c r="R34" i="18"/>
  <c r="L34" i="18"/>
  <c r="AJ42" i="18"/>
  <c r="R10" i="18"/>
  <c r="R42" i="18"/>
  <c r="X26" i="18"/>
  <c r="AJ18" i="18"/>
  <c r="AJ26" i="18"/>
  <c r="X34" i="18"/>
  <c r="AD26" i="18"/>
  <c r="X10" i="18"/>
  <c r="AD18" i="18"/>
  <c r="L10" i="18"/>
  <c r="J42" i="18"/>
  <c r="P34" i="18"/>
  <c r="AB18" i="18"/>
  <c r="AH34" i="18"/>
  <c r="P10" i="18"/>
  <c r="V34" i="18"/>
  <c r="P42" i="18"/>
  <c r="AH42" i="18"/>
  <c r="AB26" i="18"/>
  <c r="AH26" i="18"/>
  <c r="V26" i="18"/>
  <c r="AH18" i="18"/>
  <c r="J34" i="18"/>
  <c r="J10" i="18"/>
  <c r="AB10" i="18"/>
  <c r="J18" i="18"/>
  <c r="J26" i="18"/>
  <c r="AH10" i="18"/>
  <c r="P18" i="18"/>
  <c r="V18" i="18"/>
  <c r="AB34" i="18"/>
  <c r="AB42" i="18"/>
  <c r="V42" i="18"/>
  <c r="P26" i="18"/>
  <c r="V10" i="18"/>
  <c r="X6" i="18"/>
  <c r="AJ30" i="18"/>
  <c r="R22" i="18"/>
  <c r="L6" i="18"/>
  <c r="R30" i="18"/>
  <c r="X22" i="18"/>
  <c r="AD38" i="18"/>
  <c r="AD22" i="18"/>
  <c r="L30" i="18"/>
  <c r="R38" i="18"/>
  <c r="AJ14" i="18"/>
  <c r="R14" i="18"/>
  <c r="AD30" i="18"/>
  <c r="AJ38" i="18"/>
  <c r="AJ22" i="18"/>
  <c r="X30" i="18"/>
  <c r="AJ6" i="18"/>
  <c r="L38" i="18"/>
  <c r="AD14" i="18"/>
  <c r="L14" i="18"/>
  <c r="AD6" i="18"/>
  <c r="X38" i="18"/>
  <c r="L22" i="18"/>
  <c r="R6" i="18"/>
  <c r="X14" i="18"/>
  <c r="AH12" i="18"/>
  <c r="J20" i="18"/>
  <c r="J44" i="18"/>
  <c r="AB28" i="18"/>
  <c r="P28" i="18"/>
  <c r="P12" i="18"/>
  <c r="AH20" i="18"/>
  <c r="P44" i="18"/>
  <c r="AB12" i="18"/>
  <c r="P36" i="18"/>
  <c r="AB44" i="18"/>
  <c r="V44" i="18"/>
  <c r="V12" i="18"/>
  <c r="V28" i="18"/>
  <c r="AH44" i="18"/>
  <c r="AH28" i="18"/>
  <c r="V36" i="18"/>
  <c r="V20" i="18"/>
  <c r="AB20" i="18"/>
  <c r="J28" i="18"/>
  <c r="P20" i="18"/>
  <c r="AB36" i="18"/>
  <c r="J12" i="18"/>
  <c r="AH36" i="18"/>
  <c r="J36" i="18"/>
  <c r="T14" i="18"/>
  <c r="AL38" i="18"/>
  <c r="N14" i="18"/>
  <c r="T38" i="18"/>
  <c r="T22" i="18"/>
  <c r="AL14" i="18"/>
  <c r="N22" i="18"/>
  <c r="AF22" i="18"/>
  <c r="N6" i="18"/>
  <c r="AF6" i="18"/>
  <c r="AF38" i="18"/>
  <c r="N38" i="18"/>
  <c r="AL30" i="18"/>
  <c r="AL22" i="18"/>
  <c r="T6" i="18"/>
  <c r="AF30" i="18"/>
  <c r="Z22" i="18"/>
  <c r="T30" i="18"/>
  <c r="AL6" i="18"/>
  <c r="Z14" i="18"/>
  <c r="Z38" i="18"/>
  <c r="Z6" i="18"/>
  <c r="AF14" i="18"/>
  <c r="Z30" i="18"/>
  <c r="N30" i="18"/>
  <c r="J40" i="18"/>
  <c r="AB40" i="18"/>
  <c r="AH32" i="18"/>
  <c r="AB24" i="18"/>
  <c r="J16" i="18"/>
  <c r="P32" i="18"/>
  <c r="V24" i="18"/>
  <c r="P24" i="18"/>
  <c r="P16" i="18"/>
  <c r="P40" i="18"/>
  <c r="V32" i="18"/>
  <c r="V8" i="18"/>
  <c r="AH24" i="18"/>
  <c r="AH8" i="18"/>
  <c r="J8" i="18"/>
  <c r="AB32" i="18"/>
  <c r="AB8" i="18"/>
  <c r="J24" i="18"/>
  <c r="J32" i="18"/>
  <c r="P8" i="18"/>
  <c r="AH16" i="18"/>
  <c r="V16" i="18"/>
  <c r="AB16" i="18"/>
  <c r="V40" i="18"/>
  <c r="AH40" i="18"/>
  <c r="Z42" i="18"/>
  <c r="T18" i="18"/>
  <c r="AF34" i="18"/>
  <c r="AF42" i="18"/>
  <c r="N42" i="18"/>
  <c r="Z18" i="18"/>
  <c r="AL10" i="18"/>
  <c r="AL26" i="18"/>
  <c r="AF26" i="18"/>
  <c r="Z10" i="18"/>
  <c r="N18" i="18"/>
  <c r="T26" i="18"/>
  <c r="N26" i="18"/>
  <c r="AL18" i="18"/>
  <c r="N10" i="18"/>
  <c r="AF18" i="18"/>
  <c r="Z26" i="18"/>
  <c r="AL34" i="18"/>
  <c r="T10" i="18"/>
  <c r="AL42" i="18"/>
  <c r="N34" i="18"/>
  <c r="AF10" i="18"/>
  <c r="T34" i="18"/>
  <c r="T42" i="18"/>
  <c r="Z34" i="18"/>
  <c r="AF24" i="18"/>
  <c r="AF32" i="18"/>
  <c r="T40" i="18"/>
  <c r="Z40" i="18"/>
  <c r="AL8" i="18"/>
  <c r="AF8" i="18"/>
  <c r="Z16" i="18"/>
  <c r="T24" i="18"/>
  <c r="AL24" i="18"/>
  <c r="Z32" i="18"/>
  <c r="N32" i="18"/>
  <c r="N16" i="18"/>
  <c r="Z8" i="18"/>
  <c r="N24" i="18"/>
  <c r="T32" i="18"/>
  <c r="T16" i="18"/>
  <c r="AF40" i="18"/>
  <c r="AL32" i="18"/>
  <c r="N40" i="18"/>
  <c r="Z24" i="18"/>
  <c r="AL16" i="18"/>
  <c r="AL40" i="18"/>
  <c r="T8" i="18"/>
  <c r="AF16" i="18"/>
  <c r="N8" i="18"/>
  <c r="J39" i="19" l="1"/>
  <c r="AH9" i="19"/>
  <c r="J49" i="19"/>
  <c r="J9" i="19"/>
  <c r="AB39" i="19"/>
  <c r="J29" i="19"/>
  <c r="P19" i="19"/>
  <c r="AH49" i="19"/>
  <c r="J19" i="19"/>
  <c r="V49" i="19"/>
  <c r="V39" i="19"/>
  <c r="P39" i="19"/>
  <c r="V29" i="19"/>
  <c r="AH39" i="19"/>
  <c r="P9" i="19"/>
  <c r="P29" i="19"/>
  <c r="V19" i="19"/>
  <c r="AH29" i="19"/>
  <c r="AB9" i="19"/>
  <c r="AB49" i="19"/>
  <c r="AH19" i="19"/>
  <c r="AB29" i="19"/>
  <c r="V9" i="19"/>
  <c r="P49" i="19"/>
  <c r="AB19" i="19"/>
  <c r="AH7" i="19"/>
  <c r="V25" i="19"/>
  <c r="V45" i="19"/>
  <c r="J15" i="19"/>
  <c r="AB45" i="19"/>
  <c r="AH25" i="19"/>
  <c r="AH55" i="19"/>
  <c r="AB15" i="19"/>
  <c r="P15" i="19"/>
  <c r="P45" i="19"/>
  <c r="V15" i="19"/>
  <c r="J35" i="19"/>
  <c r="AH45" i="19"/>
  <c r="J25" i="19"/>
  <c r="AB35" i="19"/>
  <c r="AH15" i="19"/>
  <c r="V35" i="19"/>
  <c r="J55" i="19"/>
  <c r="AB55" i="19"/>
  <c r="AB25" i="19"/>
  <c r="V55" i="19"/>
  <c r="J45" i="19"/>
  <c r="P25" i="19"/>
  <c r="P35" i="19"/>
  <c r="AH35" i="19"/>
  <c r="P55" i="19"/>
  <c r="AG3" i="23" l="1"/>
  <c r="AI3" i="23" s="1"/>
  <c r="AB28" i="19"/>
  <c r="V38" i="19"/>
  <c r="AH28" i="19"/>
  <c r="AB38" i="19"/>
  <c r="V48" i="19"/>
  <c r="P8" i="19"/>
  <c r="P38" i="19"/>
  <c r="AH38" i="19"/>
  <c r="P48" i="19"/>
  <c r="AB18" i="19"/>
  <c r="J8" i="19"/>
  <c r="J18" i="19"/>
  <c r="AH8" i="19"/>
  <c r="AB48" i="19"/>
  <c r="V8" i="19"/>
  <c r="AH48" i="19"/>
  <c r="AH18" i="19"/>
  <c r="V18" i="19"/>
  <c r="J38" i="19"/>
  <c r="P18" i="19"/>
  <c r="J28" i="19"/>
  <c r="J48" i="19"/>
  <c r="V28" i="19"/>
  <c r="AB8" i="19"/>
  <c r="P28" i="19"/>
  <c r="J47" i="19"/>
  <c r="AB37" i="19"/>
  <c r="P47" i="19"/>
  <c r="V27" i="19"/>
  <c r="V37" i="19"/>
  <c r="V17" i="19"/>
  <c r="AB17" i="19"/>
  <c r="AB7" i="19"/>
  <c r="AH37" i="19"/>
  <c r="P17" i="19"/>
  <c r="P27" i="19"/>
  <c r="J27" i="19"/>
  <c r="AB47" i="19"/>
  <c r="AH27" i="19"/>
  <c r="J17" i="19"/>
  <c r="V7" i="19"/>
  <c r="AH17" i="19"/>
  <c r="V47" i="19"/>
  <c r="AH47" i="19"/>
  <c r="J7" i="19"/>
  <c r="AB27" i="19"/>
  <c r="P7" i="19"/>
  <c r="J37" i="19"/>
  <c r="P37" i="19"/>
  <c r="AC37" i="19"/>
  <c r="AD38" i="19" l="1"/>
  <c r="L38" i="19"/>
  <c r="R28" i="19"/>
  <c r="X38" i="19"/>
  <c r="L48" i="19"/>
  <c r="AD28" i="19"/>
  <c r="X8" i="19"/>
  <c r="AD48" i="19"/>
  <c r="AJ28" i="19"/>
  <c r="L18" i="19"/>
  <c r="AJ8" i="19"/>
  <c r="AJ48" i="19"/>
  <c r="L28" i="19"/>
  <c r="R48" i="19"/>
  <c r="AD8" i="19"/>
  <c r="X18" i="19"/>
  <c r="X28" i="19"/>
  <c r="AD18" i="19"/>
  <c r="AJ18" i="19"/>
  <c r="L8" i="19"/>
  <c r="R18" i="19"/>
  <c r="X48" i="19"/>
  <c r="R8" i="19"/>
  <c r="AJ38" i="19"/>
  <c r="R38" i="19"/>
  <c r="W28" i="19"/>
  <c r="AI48" i="19"/>
  <c r="W8" i="19"/>
  <c r="Q8" i="19"/>
  <c r="K48" i="19"/>
  <c r="AC48" i="19"/>
  <c r="AI28" i="19"/>
  <c r="Q38" i="19"/>
  <c r="W48" i="19"/>
  <c r="K18" i="19"/>
  <c r="K8" i="19"/>
  <c r="AC28" i="19"/>
  <c r="AI18" i="19"/>
  <c r="K28" i="19"/>
  <c r="Q18" i="19"/>
  <c r="Q28" i="19"/>
  <c r="W38" i="19"/>
  <c r="AC18" i="19"/>
  <c r="AC8" i="19"/>
  <c r="W18" i="19"/>
  <c r="AI8" i="19"/>
  <c r="Q48" i="19"/>
  <c r="AC38" i="19"/>
  <c r="K38" i="19"/>
  <c r="AI38" i="19"/>
  <c r="W17" i="19"/>
  <c r="K7" i="19"/>
  <c r="AC47" i="19"/>
  <c r="AI37" i="19"/>
  <c r="W47" i="19"/>
  <c r="AI47" i="19"/>
  <c r="K17" i="19"/>
  <c r="K47" i="19"/>
  <c r="Q17" i="19"/>
  <c r="Q27" i="19"/>
  <c r="AI27" i="19"/>
  <c r="Q47" i="19"/>
  <c r="Q37" i="19"/>
  <c r="W27" i="19"/>
  <c r="AC27" i="19"/>
  <c r="Q7" i="19"/>
  <c r="W7" i="19"/>
  <c r="K37" i="19"/>
  <c r="W37" i="19"/>
  <c r="AC17" i="19"/>
  <c r="K27" i="19"/>
  <c r="AI17" i="19"/>
  <c r="AC7" i="19"/>
  <c r="AI7" i="19"/>
  <c r="AD27" i="19"/>
  <c r="AD7" i="19" l="1"/>
  <c r="R17" i="19"/>
  <c r="L17" i="19"/>
  <c r="AJ37" i="19"/>
  <c r="L27" i="19"/>
  <c r="L37" i="19"/>
  <c r="AJ27" i="19"/>
  <c r="X17" i="19"/>
  <c r="R47" i="19"/>
  <c r="AD37" i="19"/>
  <c r="AJ17" i="19"/>
  <c r="R7" i="19"/>
  <c r="X37" i="19"/>
  <c r="R27" i="19"/>
  <c r="R37" i="19"/>
  <c r="AD47" i="19"/>
  <c r="L7" i="19"/>
  <c r="L47" i="19"/>
  <c r="X27" i="19"/>
  <c r="X7" i="19"/>
  <c r="AJ7" i="19"/>
  <c r="AD17" i="19"/>
  <c r="X47" i="19"/>
  <c r="AJ47" i="19"/>
  <c r="S37" i="19"/>
  <c r="M17" i="19"/>
  <c r="Y37" i="19"/>
  <c r="M27" i="19"/>
  <c r="S17" i="19"/>
  <c r="AE27" i="19"/>
  <c r="AE17" i="19"/>
  <c r="AE37" i="19"/>
  <c r="AE47" i="19"/>
  <c r="S47" i="19"/>
  <c r="AK7" i="19"/>
  <c r="AK17" i="19"/>
  <c r="Y47" i="19"/>
  <c r="AK27" i="19"/>
  <c r="Y27" i="19"/>
  <c r="Y17" i="19"/>
  <c r="M7" i="19"/>
  <c r="AK47" i="19"/>
  <c r="S27" i="19"/>
  <c r="S7" i="19"/>
  <c r="Y7" i="19"/>
  <c r="M47" i="19"/>
  <c r="AE7" i="19"/>
  <c r="M37" i="19"/>
  <c r="AK37" i="19"/>
  <c r="P14" i="18" l="1"/>
  <c r="P38" i="18"/>
  <c r="J14" i="18"/>
  <c r="J22" i="18"/>
  <c r="AB14" i="18"/>
  <c r="P6" i="18"/>
  <c r="AH6" i="18"/>
  <c r="P30" i="18"/>
  <c r="AH14" i="18"/>
  <c r="AB30" i="18"/>
  <c r="AH22" i="18"/>
  <c r="P22" i="18"/>
  <c r="V38" i="18"/>
  <c r="AB6" i="18"/>
  <c r="AB22" i="18"/>
  <c r="J38" i="18"/>
  <c r="J6" i="18"/>
  <c r="V22" i="18"/>
  <c r="AB38" i="18"/>
  <c r="V6" i="18"/>
  <c r="J30" i="18"/>
  <c r="AH38" i="18"/>
  <c r="AH30" i="18"/>
  <c r="V30" i="18"/>
  <c r="V14" i="18"/>
  <c r="R3" i="1"/>
  <c r="AG3" i="1" s="1"/>
  <c r="AF3" i="1" s="1"/>
  <c r="V6" i="19" l="1"/>
  <c r="P26" i="19"/>
  <c r="AH6" i="19"/>
  <c r="P46" i="19"/>
  <c r="AH16" i="19"/>
  <c r="AB36" i="19"/>
  <c r="V26" i="19"/>
  <c r="V46" i="19"/>
  <c r="J36" i="19"/>
  <c r="AB6" i="19"/>
  <c r="V36" i="19"/>
  <c r="AH46" i="19"/>
  <c r="J26" i="19"/>
  <c r="AH26" i="19"/>
  <c r="J46" i="19"/>
  <c r="J16" i="19"/>
  <c r="P6" i="19"/>
  <c r="AB26" i="19"/>
  <c r="P16" i="19"/>
  <c r="P36" i="19"/>
  <c r="AB46" i="19"/>
  <c r="V16" i="19"/>
  <c r="AB16" i="19"/>
  <c r="J6" i="19"/>
  <c r="AH3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Willy Alexander Vijalba Caballero</author>
  </authors>
  <commentList>
    <comment ref="D2" authorId="0" shapeId="0" xr:uid="{00000000-0006-0000-0100-000001000000}">
      <text>
        <r>
          <rPr>
            <b/>
            <sz val="12"/>
            <color indexed="81"/>
            <rFont val="Arial"/>
            <family val="2"/>
          </rPr>
          <t>Direccionamiento Estratégico y Planeación:</t>
        </r>
        <r>
          <rPr>
            <sz val="12"/>
            <color indexed="81"/>
            <rFont val="Arial"/>
            <family val="2"/>
          </rPr>
          <t xml:space="preserve">
Por favor acceder a la hoja de cálculo: Preguntas de Corrupción y procede a responder las 17 preguntas, el resultado obtenido registrarlo en la columna Resultado criterios para calificar el impacto en riesgos de corrupción</t>
        </r>
        <r>
          <rPr>
            <sz val="9"/>
            <color indexed="81"/>
            <rFont val="Tahoma"/>
            <family val="2"/>
          </rPr>
          <t xml:space="preserve">
</t>
        </r>
      </text>
    </comment>
  </commentList>
</comments>
</file>

<file path=xl/sharedStrings.xml><?xml version="1.0" encoding="utf-8"?>
<sst xmlns="http://schemas.openxmlformats.org/spreadsheetml/2006/main" count="1398" uniqueCount="591">
  <si>
    <t>Identificación del riesgo</t>
  </si>
  <si>
    <t>Catálogo indicativo y enunciativo para riesgos fiscales</t>
  </si>
  <si>
    <t>Análisis del riesgo inherente</t>
  </si>
  <si>
    <t>COLUMNA FORMULA PARA OCULTAR</t>
  </si>
  <si>
    <t>Evaluación del riesgo - Valoración de los controles</t>
  </si>
  <si>
    <t>Formulación del plan de acción o de manejo</t>
  </si>
  <si>
    <t>Formulación del plan de contingencia</t>
  </si>
  <si>
    <t>ítem</t>
  </si>
  <si>
    <t>Proceso</t>
  </si>
  <si>
    <t>Tipo de riesgo</t>
  </si>
  <si>
    <t>Puntos de riesgo fiscal (seleccione y registre el(os) número(s) Cátalogo</t>
  </si>
  <si>
    <t>Circunstancia inmediata  (seleccione y registre el(os) número(s) Cátalogo</t>
  </si>
  <si>
    <t xml:space="preserve">Impacto  
¿Qué?:
Las consecuencias que puede ocasionar a la Agencia materialización del riesgo </t>
  </si>
  <si>
    <t>Causa inmediata ¿Cómo?:
Circunstancias bajo
las cuales se presenta el riesgo, pero no
constituyen la causa principal o base
para que se presente el riesgo</t>
  </si>
  <si>
    <t xml:space="preserve">Causa raíz ¿Por qué?: 
Causa principal o básica,
corresponde a las razones por la cual
se puede presentar el riesgo
</t>
  </si>
  <si>
    <t>Riesgo:
Efecto que se causa sobre los objetivos de la Agencia, debido a eventos potenciales</t>
  </si>
  <si>
    <t>Clasificación del riesgo</t>
  </si>
  <si>
    <t>apa</t>
  </si>
  <si>
    <t>Frecuencia con la cual el proceso realiza la actividad</t>
  </si>
  <si>
    <t>Probabilidad inherente
(Automática)</t>
  </si>
  <si>
    <t>%</t>
  </si>
  <si>
    <t>Criterios nivel 
de probabilidad</t>
  </si>
  <si>
    <t xml:space="preserve">Criterios nivel  impacto por Afectación o Pérdida o por los dos </t>
  </si>
  <si>
    <t>Impacto</t>
  </si>
  <si>
    <t>Impacto 
inherente</t>
  </si>
  <si>
    <t>Zona de riesgo inherente
(Automático)</t>
  </si>
  <si>
    <t>Número de control</t>
  </si>
  <si>
    <t>Control:
Tener en cuenta los seis (6) variables-criterios para redacción y diseño del control:
1- Responsable
2- Periodicidad
3- Propósito
4- Cómo se ejecuta
5- Qué pasa con las observaciones o desviaciones 
6- Evidencias o soportes de ejecución</t>
  </si>
  <si>
    <t>Afectación (Automática)</t>
  </si>
  <si>
    <t>Tipo: Atributo de 
eficiencia</t>
  </si>
  <si>
    <t xml:space="preserve">Implementación: Atributo de eficiencia </t>
  </si>
  <si>
    <t>Calificación del atributo  (Automaticá)</t>
  </si>
  <si>
    <t>Atributo de formalización:</t>
  </si>
  <si>
    <t>Frecuencia: Atributo de formalización</t>
  </si>
  <si>
    <t>Evidencia: Atributo formalización</t>
  </si>
  <si>
    <t>Probabilidad residual</t>
  </si>
  <si>
    <t>Probabilidad residual final (Automática)</t>
  </si>
  <si>
    <t>Impacto residual final</t>
  </si>
  <si>
    <t>Zona de riesgo final</t>
  </si>
  <si>
    <t>Estrategia para combatir el riesgo</t>
  </si>
  <si>
    <t xml:space="preserve">Acciones que se formulan para mitigar el nivel del riesgo residual </t>
  </si>
  <si>
    <t xml:space="preserve"> Fecha de implementación (dd/mm/aaaa)</t>
  </si>
  <si>
    <t xml:space="preserve"> Fecha de seguimiento (dd/mm/aaaa)</t>
  </si>
  <si>
    <t>Seguimiento</t>
  </si>
  <si>
    <t>Estado</t>
  </si>
  <si>
    <t xml:space="preserve">Acciones que se formulan a seguir, para el evento en que se materialice el riesgo, en tanto se reestablece en su estado natural el desarrollo de la actividad </t>
  </si>
  <si>
    <t>0 
(ejemplo)</t>
  </si>
  <si>
    <t>Gestión</t>
  </si>
  <si>
    <t>Pédida_Reputacional</t>
  </si>
  <si>
    <t xml:space="preserve">Por pérdida de credibilidad en el ejercicio auditor </t>
  </si>
  <si>
    <t>Al emitir conclusiones, recomendaciones, hallazgos erróneos u omisiones en las actividades de auditoría interna</t>
  </si>
  <si>
    <t>Posibilidad de afectación reputacional por pérdida de credibilidad en el ejercicio auditor al emitir conclusiones, recomendaciones, hallazgos erróneos u omisiones en las actividades de auditoría interna</t>
  </si>
  <si>
    <t>Ejecución y administración de procesos</t>
  </si>
  <si>
    <t>Talento humano</t>
  </si>
  <si>
    <t>La actividad que conlleva el riesgo se ejecuta de 24 a 500 veces por año</t>
  </si>
  <si>
    <t xml:space="preserve">     El riesgo afecta la imagen de la entidad internamente, de conocimiento general, nivel interno, de junta directiva, y accionistas y/o de proveedores </t>
  </si>
  <si>
    <r>
      <t xml:space="preserve">Verificar que en la planeación de la auditoría y el resultado cumplen con el objetivo, alcance y criterios que contribuyan a la mejora del desempeño institucional
</t>
    </r>
    <r>
      <rPr>
        <b/>
        <sz val="12"/>
        <color rgb="FF00B0F0"/>
        <rFont val="Arial"/>
        <family val="2"/>
      </rPr>
      <t xml:space="preserve">Responsable: </t>
    </r>
    <r>
      <rPr>
        <sz val="12"/>
        <color rgb="FF00B0F0"/>
        <rFont val="Arial"/>
        <family val="2"/>
      </rPr>
      <t xml:space="preserve">El(la) asesor(a) con funciones de control interno y el equipo auditor
</t>
    </r>
    <r>
      <rPr>
        <b/>
        <sz val="12"/>
        <color rgb="FF00B0F0"/>
        <rFont val="Arial"/>
        <family val="2"/>
      </rPr>
      <t xml:space="preserve">Periodicidad: </t>
    </r>
    <r>
      <rPr>
        <sz val="12"/>
        <color rgb="FF00B0F0"/>
        <rFont val="Arial"/>
        <family val="2"/>
      </rPr>
      <t xml:space="preserve">Continua
</t>
    </r>
    <r>
      <rPr>
        <b/>
        <sz val="12"/>
        <color rgb="FF00B0F0"/>
        <rFont val="Arial"/>
        <family val="2"/>
      </rPr>
      <t>Propósito:</t>
    </r>
    <r>
      <rPr>
        <sz val="12"/>
        <color rgb="FF00B0F0"/>
        <rFont val="Arial"/>
        <family val="2"/>
      </rPr>
      <t xml:space="preserve"> Asegurar la calidad y oportunidad de los resultados de la auditoria para la mejora en el desempeño institucional
</t>
    </r>
    <r>
      <rPr>
        <b/>
        <sz val="12"/>
        <color rgb="FF00B0F0"/>
        <rFont val="Arial"/>
        <family val="2"/>
      </rPr>
      <t xml:space="preserve">Cómo se ejecuta: </t>
    </r>
    <r>
      <rPr>
        <sz val="12"/>
        <color rgb="FF00B0F0"/>
        <rFont val="Arial"/>
        <family val="2"/>
      </rPr>
      <t xml:space="preserve">Se verifica cada actividad planeada, el desarrollo del proceso auditor y los resultados del informe final 
</t>
    </r>
    <r>
      <rPr>
        <b/>
        <sz val="12"/>
        <color rgb="FF00B0F0"/>
        <rFont val="Arial"/>
        <family val="2"/>
      </rPr>
      <t>Qué pasa con las observaciones o desviaciones:</t>
    </r>
    <r>
      <rPr>
        <sz val="12"/>
        <color rgb="FF00B0F0"/>
        <rFont val="Arial"/>
        <family val="2"/>
      </rPr>
      <t xml:space="preserve"> Se analiza la causa del incumplimiento y se reprograma, en el caso de auditorías, se solicita modificación del plan anual de auditoría ante el Comité Institucional de Coordinación del Sistema de Control Interno. Se aplican recomendaciones y ajustes al informe final
</t>
    </r>
    <r>
      <rPr>
        <b/>
        <sz val="12"/>
        <color rgb="FF00B0F0"/>
        <rFont val="Arial"/>
        <family val="2"/>
      </rPr>
      <t xml:space="preserve">Evidencias o soportes de ejecución: </t>
    </r>
    <r>
      <rPr>
        <sz val="12"/>
        <color rgb="FF00B0F0"/>
        <rFont val="Arial"/>
        <family val="2"/>
      </rPr>
      <t xml:space="preserve">Actas de comités y versiones de ajustes o recomendaciones dadas </t>
    </r>
  </si>
  <si>
    <t>Preventivo</t>
  </si>
  <si>
    <t>Manual</t>
  </si>
  <si>
    <t>Sin documentar</t>
  </si>
  <si>
    <t>Continua</t>
  </si>
  <si>
    <t xml:space="preserve">Con registro </t>
  </si>
  <si>
    <t>Aceptar</t>
  </si>
  <si>
    <t>En curso</t>
  </si>
  <si>
    <t>Gestión contractual</t>
  </si>
  <si>
    <t>Afectación_Económica_y_Pérdida_Reputacional</t>
  </si>
  <si>
    <t>1. Reprocesos Administrativos.
2. Afectación de la imagen de la Entidad.
3. Afectación de la imagen de la Entidad.
4. Retraso en la adquisición de bienes y/o servicios requeridos para el normal funcionamiento de la Entidad e incumplimiento de las funciones u objetivos previstos con la adquisición de estos bienes, servicios y obras.
5. Posibles sanciones disciplinarias, penales o fiscales.</t>
  </si>
  <si>
    <t xml:space="preserve">Desconocimiento u omisión de la normatividad, para beneficiar a un oferente.
Exigencia de requisitos e insumos técnicos adicionales que restrinja la pluralidad de oferentes.
</t>
  </si>
  <si>
    <t>Posibilidad de afectación reputacional por el beneficio propio o de un tercero debido al direccionamiento del proceso contractual.</t>
  </si>
  <si>
    <t>Procesos</t>
  </si>
  <si>
    <r>
      <t xml:space="preserve">Gestionar la capacitación a los estructuradores de procesos contractuales en matriz de riesgos y garantías
</t>
    </r>
    <r>
      <rPr>
        <b/>
        <sz val="12"/>
        <rFont val="Arial"/>
        <family val="2"/>
      </rPr>
      <t xml:space="preserve">
Responsable: </t>
    </r>
    <r>
      <rPr>
        <sz val="12"/>
        <rFont val="Arial"/>
        <family val="2"/>
      </rPr>
      <t xml:space="preserve">El(la) coordinador(a) del grupo interno de trabajo de gestión contractual y el equipo de trabajo.
</t>
    </r>
    <r>
      <rPr>
        <b/>
        <sz val="12"/>
        <rFont val="Arial"/>
        <family val="2"/>
      </rPr>
      <t xml:space="preserve">Periodicidad: </t>
    </r>
    <r>
      <rPr>
        <sz val="12"/>
        <rFont val="Arial"/>
        <family val="2"/>
      </rPr>
      <t xml:space="preserve">Semestral.
</t>
    </r>
    <r>
      <rPr>
        <b/>
        <sz val="12"/>
        <rFont val="Arial"/>
        <family val="2"/>
      </rPr>
      <t xml:space="preserve">Propósito: </t>
    </r>
    <r>
      <rPr>
        <sz val="12"/>
        <rFont val="Arial"/>
        <family val="2"/>
      </rPr>
      <t xml:space="preserve">Prevenir la posibilidad de incumplimiento en los requisitos de ejecución de contratos y convenios en la fase precontractual.
</t>
    </r>
    <r>
      <rPr>
        <b/>
        <sz val="12"/>
        <rFont val="Arial"/>
        <family val="2"/>
      </rPr>
      <t>Cómo se ejecuta:</t>
    </r>
    <r>
      <rPr>
        <sz val="12"/>
        <rFont val="Arial"/>
        <family val="2"/>
      </rPr>
      <t xml:space="preserve"> Gestiona la capacitación a los estructuadores de procesos contractuales sobre matriz de riesgos y garantías de contratos y convenios. 
</t>
    </r>
    <r>
      <rPr>
        <b/>
        <sz val="12"/>
        <rFont val="Arial"/>
        <family val="2"/>
      </rPr>
      <t xml:space="preserve">Qué pasa con las observaciones o desviaciones: </t>
    </r>
    <r>
      <rPr>
        <sz val="12"/>
        <rFont val="Arial"/>
        <family val="2"/>
      </rPr>
      <t xml:space="preserve">Cuando aplique se realiza ajustes necesarios frente a los temas a capacitar y/o reprograma la capacitación. 
</t>
    </r>
    <r>
      <rPr>
        <b/>
        <sz val="12"/>
        <rFont val="Arial"/>
        <family val="2"/>
      </rPr>
      <t xml:space="preserve">Evidencias o soportes de la ejecución: </t>
    </r>
    <r>
      <rPr>
        <sz val="12"/>
        <rFont val="Arial"/>
        <family val="2"/>
      </rPr>
      <t>Presentación y control de asistencia o invitación, entre otros.</t>
    </r>
  </si>
  <si>
    <t>Documentado</t>
  </si>
  <si>
    <t>Reducir (Mitigar)</t>
  </si>
  <si>
    <r>
      <rPr>
        <b/>
        <sz val="12"/>
        <rFont val="Arial"/>
        <family val="2"/>
      </rPr>
      <t>Acción:</t>
    </r>
    <r>
      <rPr>
        <sz val="12"/>
        <rFont val="Arial"/>
        <family val="2"/>
      </rPr>
      <t xml:space="preserve"> Pendiente de formular el plan de acción o de manejo.</t>
    </r>
  </si>
  <si>
    <r>
      <rPr>
        <b/>
        <sz val="12"/>
        <rFont val="Arial"/>
        <family val="2"/>
      </rPr>
      <t>Acción:</t>
    </r>
    <r>
      <rPr>
        <sz val="12"/>
        <rFont val="Arial"/>
        <family val="2"/>
      </rPr>
      <t xml:space="preserve"> Pendiente de formular el plan de contingencia.</t>
    </r>
  </si>
  <si>
    <r>
      <t xml:space="preserve">Revisar juridicamente los estudios previos y la documentación acorde a cada modalidad contractual.
</t>
    </r>
    <r>
      <rPr>
        <b/>
        <sz val="12"/>
        <rFont val="Arial"/>
        <family val="2"/>
      </rPr>
      <t xml:space="preserve">
Responsable: </t>
    </r>
    <r>
      <rPr>
        <sz val="12"/>
        <rFont val="Arial"/>
        <family val="2"/>
      </rPr>
      <t xml:space="preserve">El(la) coordinador(a) del grupo interno de trabajo de gestión contractual y el equipo de trabajo.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Prevenir la posibilidad de incumplimiento en los requisitos de ejecución de contratos y convenios en la fase precontractual.  
</t>
    </r>
    <r>
      <rPr>
        <b/>
        <sz val="12"/>
        <rFont val="Arial"/>
        <family val="2"/>
      </rPr>
      <t xml:space="preserve">Cómo se ejecuta: </t>
    </r>
    <r>
      <rPr>
        <sz val="12"/>
        <rFont val="Arial"/>
        <family val="2"/>
      </rPr>
      <t xml:space="preserve">Revisan juridicamente los estudios previos y la documentación acorde a cada modalidad contractual, teniendo en cuenta los formatos asociados y la normativa vigente. 
</t>
    </r>
    <r>
      <rPr>
        <b/>
        <sz val="12"/>
        <rFont val="Arial"/>
        <family val="2"/>
      </rPr>
      <t xml:space="preserve">Qué pasa con las observaciones o desviaciones: </t>
    </r>
    <r>
      <rPr>
        <sz val="12"/>
        <rFont val="Arial"/>
        <family val="2"/>
      </rPr>
      <t xml:space="preserve">Devuelve al solicitante para ajustes y/o correcciones de los estudios previos y la documentación acorde. 
</t>
    </r>
    <r>
      <rPr>
        <b/>
        <sz val="12"/>
        <rFont val="Arial"/>
        <family val="2"/>
      </rPr>
      <t xml:space="preserve">Evidencias o soportes de la ejecución: </t>
    </r>
    <r>
      <rPr>
        <sz val="12"/>
        <rFont val="Arial"/>
        <family val="2"/>
      </rPr>
      <t>Listas de chequeo implementadas en la carpeta física y/o flujo de aprobación en SECOP II, entre otros.</t>
    </r>
  </si>
  <si>
    <r>
      <t xml:space="preserve">Imprimir las garantías y las adjuntan al expediente físico contractual con el pantallazo de aprobación en SECOP II.
</t>
    </r>
    <r>
      <rPr>
        <b/>
        <sz val="12"/>
        <rFont val="Arial"/>
        <family val="2"/>
      </rPr>
      <t xml:space="preserve">Responsable: </t>
    </r>
    <r>
      <rPr>
        <sz val="12"/>
        <rFont val="Arial"/>
        <family val="2"/>
      </rPr>
      <t xml:space="preserve">El(la) coordinador(a) del grupo interno de trabajo de gestión contractual y el equipo de trabajo.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Prevenir la posibilidad de incumplimiento en los requisitos de ejecución de contratos y convenios en la fase precontractual.  
</t>
    </r>
    <r>
      <rPr>
        <b/>
        <sz val="12"/>
        <rFont val="Arial"/>
        <family val="2"/>
      </rPr>
      <t>Cómo se ejecuta:</t>
    </r>
    <r>
      <rPr>
        <sz val="12"/>
        <rFont val="Arial"/>
        <family val="2"/>
      </rPr>
      <t xml:space="preserve"> Imprimen las garantías y las adjuntan al expediente físico contractual con el pantallazo de aprobación en SECOP II. 
</t>
    </r>
    <r>
      <rPr>
        <b/>
        <sz val="12"/>
        <rFont val="Arial"/>
        <family val="2"/>
      </rPr>
      <t xml:space="preserve">Qué pasa con las observaciones o desviaciones: </t>
    </r>
    <r>
      <rPr>
        <sz val="12"/>
        <rFont val="Arial"/>
        <family val="2"/>
      </rPr>
      <t xml:space="preserve">Devuelve al solicitante para ajustes y/o correcciones de las grarantías.  
</t>
    </r>
    <r>
      <rPr>
        <b/>
        <sz val="12"/>
        <rFont val="Arial"/>
        <family val="2"/>
      </rPr>
      <t xml:space="preserve">Evidencias o soportes de la ejecución: </t>
    </r>
    <r>
      <rPr>
        <sz val="12"/>
        <rFont val="Arial"/>
        <family val="2"/>
      </rPr>
      <t>Base de datos o listas de chequeo o expedientes contractuale SECOP II, entre otros.</t>
    </r>
  </si>
  <si>
    <r>
      <t xml:space="preserve">Verificar la expedición del registro presupuestal.
</t>
    </r>
    <r>
      <rPr>
        <b/>
        <sz val="12"/>
        <rFont val="Arial"/>
        <family val="2"/>
      </rPr>
      <t xml:space="preserve">Responsable: </t>
    </r>
    <r>
      <rPr>
        <sz val="12"/>
        <rFont val="Arial"/>
        <family val="2"/>
      </rPr>
      <t xml:space="preserve">El(la) coordinador(a) del grupo interno de trabajo de gestión contractual y el equipo de trabajo. </t>
    </r>
    <r>
      <rPr>
        <b/>
        <sz val="12"/>
        <rFont val="Arial"/>
        <family val="2"/>
      </rPr>
      <t xml:space="preserve">
</t>
    </r>
    <r>
      <rPr>
        <sz val="12"/>
        <rFont val="Arial"/>
        <family val="2"/>
      </rPr>
      <t xml:space="preserve">
</t>
    </r>
    <r>
      <rPr>
        <b/>
        <sz val="12"/>
        <rFont val="Arial"/>
        <family val="2"/>
      </rPr>
      <t xml:space="preserve">Periodicidad: </t>
    </r>
    <r>
      <rPr>
        <sz val="12"/>
        <rFont val="Arial"/>
        <family val="2"/>
      </rPr>
      <t xml:space="preserve">Trimestral.
</t>
    </r>
    <r>
      <rPr>
        <b/>
        <sz val="12"/>
        <rFont val="Arial"/>
        <family val="2"/>
      </rPr>
      <t>Propósito:</t>
    </r>
    <r>
      <rPr>
        <sz val="12"/>
        <rFont val="Arial"/>
        <family val="2"/>
      </rPr>
      <t xml:space="preserve">Prevenir la posibilidad de incumplimiento en los requisitos de ejecución de contratos y convenios en la fase precontractual.
</t>
    </r>
    <r>
      <rPr>
        <b/>
        <sz val="12"/>
        <rFont val="Arial"/>
        <family val="2"/>
      </rPr>
      <t xml:space="preserve">Cómo se ejecuta: </t>
    </r>
    <r>
      <rPr>
        <sz val="12"/>
        <rFont val="Arial"/>
        <family val="2"/>
      </rPr>
      <t xml:space="preserve">Verifican la expedición del registro presupuestal acorde con las específicaciones contractuales. 
</t>
    </r>
    <r>
      <rPr>
        <b/>
        <sz val="12"/>
        <rFont val="Arial"/>
        <family val="2"/>
      </rPr>
      <t>Qué pasa con las observaciones o desviaciones:</t>
    </r>
    <r>
      <rPr>
        <sz val="12"/>
        <rFont val="Arial"/>
        <family val="2"/>
      </rPr>
      <t xml:space="preserve"> Devuelve al solicitante para ajustes y/o correcciones de los regsistros presupuestales.
</t>
    </r>
    <r>
      <rPr>
        <b/>
        <sz val="12"/>
        <rFont val="Arial"/>
        <family val="2"/>
      </rPr>
      <t xml:space="preserve">Evidencias o soportes de la ejecución: </t>
    </r>
    <r>
      <rPr>
        <sz val="12"/>
        <rFont val="Arial"/>
        <family val="2"/>
      </rPr>
      <t>Base de datos o lista de chequeo o expediente contractual SECOP II, entre otros.</t>
    </r>
  </si>
  <si>
    <r>
      <t xml:space="preserve">Convocar a comités de Contratación,
Velar para que las actuaciones de quienes intervengan en el desarrollo de la actividad contractual de la Entidad, se realicen conforme a los principios de transparencia, economía, responsabilidad y a los postulados de la función administrativa, tal como lo ordenan las normas vigentes.
</t>
    </r>
    <r>
      <rPr>
        <b/>
        <sz val="12"/>
        <rFont val="Arial"/>
        <family val="2"/>
      </rPr>
      <t xml:space="preserve">Responsable: </t>
    </r>
    <r>
      <rPr>
        <sz val="12"/>
        <rFont val="Arial"/>
        <family val="2"/>
      </rPr>
      <t xml:space="preserve">El(la) coordinador(a) del grupo interno de trabajo de gestión contractual y el equipo de trabajo. 
</t>
    </r>
    <r>
      <rPr>
        <b/>
        <sz val="12"/>
        <rFont val="Arial"/>
        <family val="2"/>
      </rPr>
      <t xml:space="preserve">Periodicidad: </t>
    </r>
    <r>
      <rPr>
        <sz val="12"/>
        <rFont val="Arial"/>
        <family val="2"/>
      </rPr>
      <t xml:space="preserve">Se realiza cuando se convocan de acuerdo a las causales del manual de contratación. </t>
    </r>
    <r>
      <rPr>
        <b/>
        <sz val="12"/>
        <rFont val="Arial"/>
        <family val="2"/>
      </rPr>
      <t xml:space="preserve">
Propósito: 
Cómo se ejecuta:</t>
    </r>
    <r>
      <rPr>
        <sz val="12"/>
        <rFont val="Arial"/>
        <family val="2"/>
      </rPr>
      <t xml:space="preserve">
</t>
    </r>
    <r>
      <rPr>
        <b/>
        <sz val="12"/>
        <rFont val="Arial"/>
        <family val="2"/>
      </rPr>
      <t xml:space="preserve">
Qué pasa con las observaciones o desviaciones: </t>
    </r>
    <r>
      <rPr>
        <sz val="12"/>
        <rFont val="Arial"/>
        <family val="2"/>
      </rPr>
      <t xml:space="preserve">
</t>
    </r>
    <r>
      <rPr>
        <b/>
        <sz val="12"/>
        <rFont val="Arial"/>
        <family val="2"/>
      </rPr>
      <t>Evidencias o soportes de la ejecución:</t>
    </r>
    <r>
      <rPr>
        <sz val="12"/>
        <rFont val="Arial"/>
        <family val="2"/>
      </rPr>
      <t xml:space="preserve"> Actas del comité de contratación.
</t>
    </r>
  </si>
  <si>
    <t>Por daño antijurídico en la actuación de la Agencia.</t>
  </si>
  <si>
    <t xml:space="preserve">Debido a la ilegalidad del acto administrativo que pueda afectar los intereses de la misma o a terceros y en consecuencia dar lugar a conciliaciones extrajudiciales y/o judiciales y/o  demandas y/o denuncias y/o condenas en contra de la Agencia. </t>
  </si>
  <si>
    <t>Posibilidad de afectación económica y reputacional, por daño antijurídico en la actuación de la Agencia, debido a la ilegalidad del acto administrativo que pueda afectar los intereses de la misma o a terceros y en consecuencia dar lugar a conciliaciones extrajudiciales y/o judiciales y/o demandas y/o denuncias y/o condenas en contra de la Agencia.</t>
  </si>
  <si>
    <t>Relaciones laborales</t>
  </si>
  <si>
    <t>Entre 50 y 100 SMLMV  / El riesgo afecta la imagen de la entidad con algunos usuarios de relevancia frente al logro de los objetivos</t>
  </si>
  <si>
    <r>
      <t xml:space="preserve">Velar porque los actos administrativos que se expidan a través del proceso Gestión contractual de la Agencia, se ajusten a la normatividad legal vigente.
</t>
    </r>
    <r>
      <rPr>
        <b/>
        <sz val="12"/>
        <rFont val="Arial"/>
        <family val="2"/>
      </rPr>
      <t xml:space="preserve">Responsable: </t>
    </r>
    <r>
      <rPr>
        <sz val="12"/>
        <rFont val="Arial"/>
        <family val="2"/>
      </rPr>
      <t xml:space="preserve">El(la) coordinador(a) del grupo interno de trabajo de Gestión contractual.
</t>
    </r>
    <r>
      <rPr>
        <b/>
        <sz val="12"/>
        <rFont val="Arial"/>
        <family val="2"/>
      </rPr>
      <t xml:space="preserve">Periodicidad: </t>
    </r>
    <r>
      <rPr>
        <sz val="12"/>
        <rFont val="Arial"/>
        <family val="2"/>
      </rPr>
      <t xml:space="preserve">Cada vez que se generé un acto administrativo.
</t>
    </r>
    <r>
      <rPr>
        <b/>
        <sz val="12"/>
        <rFont val="Arial"/>
        <family val="2"/>
      </rPr>
      <t xml:space="preserve">Propósito: </t>
    </r>
    <r>
      <rPr>
        <sz val="12"/>
        <rFont val="Arial"/>
        <family val="2"/>
      </rPr>
      <t xml:space="preserve">Asegurar que los actos administrativos expedidos a través del proceso Gestión contractual, se ajusten a la normatividad vigente que le corresponda, para prevenir la ocurrencia de cualquier posible situación interna o externa que le pueda implicar responsabilidades jurídicas con efectos patrimoniales y/o conciliaciones extrajudiciales y/o judiciales y/o demandas que generen para la Agencia costos de carácter monetario, humanos y técnicos.
</t>
    </r>
    <r>
      <rPr>
        <b/>
        <sz val="12"/>
        <rFont val="Arial"/>
        <family val="2"/>
      </rPr>
      <t>Cómo se ejecuta:</t>
    </r>
    <r>
      <rPr>
        <sz val="12"/>
        <rFont val="Arial"/>
        <family val="2"/>
      </rPr>
      <t xml:space="preserve"> A través de una revisión minuciosa del acto administrativo por parte del(a) coordinador(a) del grupo interno de trabajo del proceso Gestión contractual. 
</t>
    </r>
    <r>
      <rPr>
        <b/>
        <sz val="12"/>
        <rFont val="Arial"/>
        <family val="2"/>
      </rPr>
      <t>Qué pasa con las observaciones o desviaciones:</t>
    </r>
    <r>
      <rPr>
        <sz val="12"/>
        <rFont val="Arial"/>
        <family val="2"/>
      </rPr>
      <t xml:space="preserve"> De identificarse alguna novedad en el acto administrativo, informar al superior jerárquico y corregir o derogar el acto administrativo en cuestión. 
</t>
    </r>
    <r>
      <rPr>
        <b/>
        <sz val="12"/>
        <rFont val="Arial"/>
        <family val="2"/>
      </rPr>
      <t>Evidencias o soportes de la ejecución:</t>
    </r>
    <r>
      <rPr>
        <sz val="12"/>
        <rFont val="Arial"/>
        <family val="2"/>
      </rPr>
      <t xml:space="preserve"> Acto administrativo (con flujo de aprobación: de quienes firman, vo.bo., revisón y proyecto).</t>
    </r>
  </si>
  <si>
    <r>
      <rPr>
        <b/>
        <sz val="12"/>
        <rFont val="Arial"/>
        <family val="2"/>
      </rPr>
      <t>Acción:</t>
    </r>
    <r>
      <rPr>
        <sz val="12"/>
        <rFont val="Arial"/>
        <family val="2"/>
      </rPr>
      <t xml:space="preserve"> Pendiente de formular el plan de acción o de manejo.
</t>
    </r>
    <r>
      <rPr>
        <b/>
        <sz val="12"/>
        <rFont val="Arial"/>
        <family val="2"/>
      </rPr>
      <t/>
    </r>
  </si>
  <si>
    <r>
      <rPr>
        <b/>
        <sz val="12"/>
        <rFont val="Arial"/>
        <family val="2"/>
      </rPr>
      <t xml:space="preserve">Acción: </t>
    </r>
    <r>
      <rPr>
        <sz val="12"/>
        <rFont val="Arial"/>
        <family val="2"/>
      </rPr>
      <t>Pendiente de formular el plan de contingencia.</t>
    </r>
  </si>
  <si>
    <t>Evaluación, Control y Mejoramiento</t>
  </si>
  <si>
    <t>Por pérdida de credibilidad en el ejercicio auditor.</t>
  </si>
  <si>
    <t>Al emitir conclusiones, recomendaciones, hallazgos erróneos u omisiones en las actividades de auditoría interna.</t>
  </si>
  <si>
    <t>Posibilidad de afectación reputacional por pérdida de credibilidad en el ejercicio auditor al emitir conclusiones, recomendaciones, hallazgos erróneos u omisiones en las actividades de auditoría interna.</t>
  </si>
  <si>
    <t xml:space="preserve">     El riesgo afecta la imagen de la entidad con algunos usuarios de relevancia frente al logro de los objetivos</t>
  </si>
  <si>
    <r>
      <t xml:space="preserve">Verificar que en la planeación de la auditoría e informes de ley, el objetivo, alcance y criterios contribuyan a la mejora del desempeño institucional.
</t>
    </r>
    <r>
      <rPr>
        <b/>
        <sz val="12"/>
        <rFont val="Arial"/>
        <family val="2"/>
      </rPr>
      <t>Responsable:</t>
    </r>
    <r>
      <rPr>
        <sz val="12"/>
        <rFont val="Arial"/>
        <family val="2"/>
      </rPr>
      <t xml:space="preserve"> El(la) asesor(a) con funciones de control interno y el equipo auditor.
</t>
    </r>
    <r>
      <rPr>
        <b/>
        <sz val="12"/>
        <rFont val="Arial"/>
        <family val="2"/>
      </rPr>
      <t>Periodicidad:</t>
    </r>
    <r>
      <rPr>
        <sz val="12"/>
        <rFont val="Arial"/>
        <family val="2"/>
      </rPr>
      <t xml:space="preserve"> Cada vez que se requiera.
</t>
    </r>
    <r>
      <rPr>
        <b/>
        <sz val="12"/>
        <rFont val="Arial"/>
        <family val="2"/>
      </rPr>
      <t xml:space="preserve">Propósito: </t>
    </r>
    <r>
      <rPr>
        <sz val="12"/>
        <rFont val="Arial"/>
        <family val="2"/>
      </rPr>
      <t xml:space="preserve">Asegurar que las conclusiones, recomendaciones para la mejora, los hallazgos, las observaciones y conclusiones no son erroneas y responden objetivamente a los aspectos evaluados y evidenciados.  
</t>
    </r>
    <r>
      <rPr>
        <b/>
        <sz val="12"/>
        <rFont val="Arial"/>
        <family val="2"/>
      </rPr>
      <t>Cómo se ejecuta:</t>
    </r>
    <r>
      <rPr>
        <sz val="12"/>
        <rFont val="Arial"/>
        <family val="2"/>
      </rPr>
      <t xml:space="preserve"> Se verifica cada actividad planeada, los objetivos, las conclusiones y en general el resultado del informe de auditoría de seguimiento o de veriifcación. 
</t>
    </r>
    <r>
      <rPr>
        <b/>
        <sz val="12"/>
        <rFont val="Arial"/>
        <family val="2"/>
      </rPr>
      <t>Qué pasa con las observaciones o desviaciones:</t>
    </r>
    <r>
      <rPr>
        <sz val="12"/>
        <rFont val="Arial"/>
        <family val="2"/>
      </rPr>
      <t xml:space="preserve"> Se analiza la causa del incumplimiento y se reprograma, en el caso de auditorías, se solicita modificación del plan anual de auditoría ante el Comité institucional de coordinación de control interno. Se solicita al responsable de la auditoría o informe de ley mediante comunicación los ajustes que sean requweridos por el asesor con funciones de control interno. 
</t>
    </r>
    <r>
      <rPr>
        <b/>
        <sz val="12"/>
        <rFont val="Arial"/>
        <family val="2"/>
      </rPr>
      <t xml:space="preserve">
Evidencias o soportes de la ejecución: </t>
    </r>
    <r>
      <rPr>
        <sz val="12"/>
        <rFont val="Arial"/>
        <family val="2"/>
      </rPr>
      <t xml:space="preserve">Plan de trabajo de control interno y comunciaciones enviadas de los documentos solicitando ajustes al informe presentado por el auditor. </t>
    </r>
  </si>
  <si>
    <r>
      <rPr>
        <b/>
        <sz val="12"/>
        <rFont val="Arial"/>
        <family val="2"/>
      </rPr>
      <t xml:space="preserve">Acción: </t>
    </r>
    <r>
      <rPr>
        <sz val="12"/>
        <rFont val="Arial"/>
        <family val="2"/>
      </rPr>
      <t xml:space="preserve">En caso de recibir una objección por parte del líder del proceso auditado, el Asesor con funciones de control interno y el Auditor, solicitarán ampliación de la información que haya sido omitida en desarollo de la auditoría. Pero si la omisión de la información es inducida por el proceso responsable e induce a error al Auditor y al Asesor con fuciones de control interno, se remitirá al responsable del proceso disiciplinario los hechos para que se tomen las medidas administrtaivas correspondientes.  
</t>
    </r>
    <r>
      <rPr>
        <b/>
        <sz val="12"/>
        <rFont val="Arial"/>
        <family val="2"/>
      </rPr>
      <t xml:space="preserve">Responsable: </t>
    </r>
    <r>
      <rPr>
        <sz val="12"/>
        <rFont val="Arial"/>
        <family val="2"/>
      </rPr>
      <t>El(la) asesor(a) con funciones de control interno y el equipo auditor.</t>
    </r>
  </si>
  <si>
    <t>Direccionamiento Estratégico y Planeación</t>
  </si>
  <si>
    <t>Por queja, reclamo o llamado de atención interno o externo.</t>
  </si>
  <si>
    <t>Debido a un seguimiento inoportuno a la planeación institucional.</t>
  </si>
  <si>
    <r>
      <t>Posibilidad de afectación reputacional por queja, reclamo o llamado de atenci</t>
    </r>
    <r>
      <rPr>
        <sz val="12"/>
        <color theme="1"/>
        <rFont val="Arial"/>
        <family val="2"/>
      </rPr>
      <t>ó</t>
    </r>
    <r>
      <rPr>
        <sz val="12"/>
        <rFont val="Arial"/>
        <family val="2"/>
      </rPr>
      <t>n interno o externo, debido a un seguimiento inoportuno a la planeación institucional.</t>
    </r>
  </si>
  <si>
    <r>
      <t xml:space="preserve">Emitir y/o socializar lineamientos para el seguimiento oportuno de la planeación institucional de la Agencia. 
</t>
    </r>
    <r>
      <rPr>
        <b/>
        <sz val="12"/>
        <rFont val="Arial"/>
        <family val="2"/>
      </rPr>
      <t xml:space="preserve">Responsable: </t>
    </r>
    <r>
      <rPr>
        <sz val="12"/>
        <rFont val="Arial"/>
        <family val="2"/>
      </rPr>
      <t xml:space="preserve">El asesor(a) con funciones de  coordinación del grupo interno de trabajo de planeación.
</t>
    </r>
    <r>
      <rPr>
        <b/>
        <sz val="12"/>
        <rFont val="Arial"/>
        <family val="2"/>
      </rPr>
      <t xml:space="preserve">Periodicidad: </t>
    </r>
    <r>
      <rPr>
        <sz val="12"/>
        <rFont val="Arial"/>
        <family val="2"/>
      </rPr>
      <t xml:space="preserve">Cada vez que se requiera.
</t>
    </r>
    <r>
      <rPr>
        <b/>
        <sz val="12"/>
        <rFont val="Arial"/>
        <family val="2"/>
      </rPr>
      <t xml:space="preserve">
Propósito:</t>
    </r>
    <r>
      <rPr>
        <sz val="12"/>
        <rFont val="Arial"/>
        <family val="2"/>
      </rPr>
      <t xml:space="preserve"> Contribuye a la adecuada planeación institucional y el oportuno seguimiento a la aplicación de los lineamientos establecidos para su fin, por parte del esquema de las líneas de defensa de la Agencia
</t>
    </r>
    <r>
      <rPr>
        <b/>
        <sz val="12"/>
        <rFont val="Arial"/>
        <family val="2"/>
      </rPr>
      <t>Cómo se ejecuta:</t>
    </r>
    <r>
      <rPr>
        <sz val="12"/>
        <rFont val="Arial"/>
        <family val="2"/>
      </rPr>
      <t xml:space="preserve"> Al inicio o en el transcurso de la vigencia generá lineamientos para atender mecanismos de autoevaluación por el esquema de las líneas de defensa de la Agencia.
</t>
    </r>
    <r>
      <rPr>
        <b/>
        <sz val="12"/>
        <rFont val="Arial"/>
        <family val="2"/>
      </rPr>
      <t>Qué pasa con las observaciones o desviaciones:</t>
    </r>
    <r>
      <rPr>
        <sz val="12"/>
        <rFont val="Arial"/>
        <family val="2"/>
      </rPr>
      <t xml:space="preserve"> Realiza mesas de trabajo, informa a  los comites, comunica a los responsable, teniendo en cuenta directrices de gobierno, sector, alta dirección de la Agencia, solicitudes de los procesos de la Agencia, situaciones, alertas.
</t>
    </r>
    <r>
      <rPr>
        <b/>
        <sz val="12"/>
        <rFont val="Arial"/>
        <family val="2"/>
      </rPr>
      <t xml:space="preserve">Evidencias o soportes de la ejecución: </t>
    </r>
    <r>
      <rPr>
        <sz val="12"/>
        <rFont val="Arial"/>
        <family val="2"/>
      </rPr>
      <t>Lineamiento (circular o memorando o correo institucional o acta de reunión o control de asistencia con temas propuestos y discutidos, entre otros).</t>
    </r>
  </si>
  <si>
    <r>
      <rPr>
        <b/>
        <sz val="12"/>
        <rFont val="Arial"/>
        <family val="2"/>
      </rPr>
      <t xml:space="preserve">Acccón: </t>
    </r>
    <r>
      <rPr>
        <sz val="12"/>
        <rFont val="Arial"/>
        <family val="2"/>
      </rPr>
      <t>Institucionalizar</t>
    </r>
    <r>
      <rPr>
        <b/>
        <sz val="12"/>
        <rFont val="Arial"/>
        <family val="2"/>
      </rPr>
      <t xml:space="preserve"> </t>
    </r>
    <r>
      <rPr>
        <sz val="12"/>
        <rFont val="Arial"/>
        <family val="2"/>
      </rPr>
      <t xml:space="preserve">el seguimiento mediante lineamientos o instrumentos, los cuales harán parte del Sistema de Gestión Integral de la Agencia.
</t>
    </r>
    <r>
      <rPr>
        <b/>
        <sz val="12"/>
        <rFont val="Arial"/>
        <family val="2"/>
      </rPr>
      <t xml:space="preserve">
Responsable: </t>
    </r>
    <r>
      <rPr>
        <sz val="12"/>
        <rFont val="Arial"/>
        <family val="2"/>
      </rPr>
      <t>El(la) asesor(a) con funciones de coordinación del grupo interno de trabajo de planeación y el equipo de trabajo.</t>
    </r>
  </si>
  <si>
    <r>
      <t xml:space="preserve">Efectuar seguimiento oportuno y articulado a la planeacion institucional, con base en los lineamientos establecidos para el esquema de las líneas de defensa de la Agencia.
</t>
    </r>
    <r>
      <rPr>
        <b/>
        <sz val="12"/>
        <rFont val="Arial"/>
        <family val="2"/>
      </rPr>
      <t xml:space="preserve">Responsable: </t>
    </r>
    <r>
      <rPr>
        <sz val="12"/>
        <rFont val="Arial"/>
        <family val="2"/>
      </rPr>
      <t>El(la) asesor(a) con funciones de  coordinación del grupo interno de trabajo de planeación.</t>
    </r>
    <r>
      <rPr>
        <b/>
        <sz val="12"/>
        <rFont val="Arial"/>
        <family val="2"/>
      </rPr>
      <t xml:space="preserve">
Periodicidad: </t>
    </r>
    <r>
      <rPr>
        <sz val="12"/>
        <rFont val="Arial"/>
        <family val="2"/>
      </rPr>
      <t xml:space="preserve">Cada vez que se requiera.
</t>
    </r>
    <r>
      <rPr>
        <b/>
        <sz val="12"/>
        <rFont val="Arial"/>
        <family val="2"/>
      </rPr>
      <t>Propósito:</t>
    </r>
    <r>
      <rPr>
        <sz val="12"/>
        <rFont val="Arial"/>
        <family val="2"/>
      </rPr>
      <t xml:space="preserve"> Contribuir a la adecuada planeación institucional y la aplicación de los lineamientos establecidos para su fin, por parte del esquema de las líneas de defensa de la Agencia.
</t>
    </r>
    <r>
      <rPr>
        <b/>
        <sz val="12"/>
        <rFont val="Arial"/>
        <family val="2"/>
      </rPr>
      <t>Cómo se ejecuta:</t>
    </r>
    <r>
      <rPr>
        <sz val="12"/>
        <rFont val="Arial"/>
        <family val="2"/>
      </rPr>
      <t xml:space="preserve"> Realiza seguimiento a los lineamientos establecidos y asegura la correspondencia entre lo planeado y lo ejecutado.
</t>
    </r>
    <r>
      <rPr>
        <b/>
        <sz val="12"/>
        <rFont val="Arial"/>
        <family val="2"/>
      </rPr>
      <t xml:space="preserve">Qué pasa con las observaciones o desviaciones: </t>
    </r>
    <r>
      <rPr>
        <sz val="12"/>
        <rFont val="Arial"/>
        <family val="2"/>
      </rPr>
      <t xml:space="preserve">Solicita información o documentos para el seguimiento periódico o realiza mesas de trabajo con el esquema de las líneas de defensa para acompañar o asesorar y plantear los correctivos a que haya lugar frente a la ejecución de la planeación institucional.
</t>
    </r>
    <r>
      <rPr>
        <b/>
        <sz val="12"/>
        <rFont val="Arial"/>
        <family val="2"/>
      </rPr>
      <t xml:space="preserve">Evidencias o soportes de la ejecución: </t>
    </r>
    <r>
      <rPr>
        <sz val="12"/>
        <rFont val="Arial"/>
        <family val="2"/>
      </rPr>
      <t>Informe o reporte de seguimiento.</t>
    </r>
  </si>
  <si>
    <t>Gestión de Comunicaciones</t>
  </si>
  <si>
    <t>Por la veracidad de la información a difundir.</t>
  </si>
  <si>
    <t>Debido a que las direcciones / dependencias entregan información parcial o sin confirmar y fuera de tiempos.</t>
  </si>
  <si>
    <t>Posibilidad de afectación reputacional por la veracidad de la información a difundir debido a que las direcciones / dependencias entregan información parcial o sin confirmar y fuera de tiempos.</t>
  </si>
  <si>
    <r>
      <t xml:space="preserve">Liderar el Comité editorial en el que participan los directores de la Agencia o sus delegados para establecer las acciones de comunicaciones de acuerdo con cronogramas, responsables de entrega y fecha de la información. 
</t>
    </r>
    <r>
      <rPr>
        <b/>
        <sz val="12"/>
        <rFont val="Arial"/>
        <family val="2"/>
      </rPr>
      <t>Responsable:</t>
    </r>
    <r>
      <rPr>
        <sz val="12"/>
        <rFont val="Arial"/>
        <family val="2"/>
      </rPr>
      <t xml:space="preserve"> El(la) asesor(a) de gestión de comunicaciones.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Contar con la información veraz y oportuna suministrada por direcciones / dependencias para difundir.  
</t>
    </r>
    <r>
      <rPr>
        <b/>
        <sz val="12"/>
        <rFont val="Arial"/>
        <family val="2"/>
      </rPr>
      <t xml:space="preserve">
Cómo se ejecuta: </t>
    </r>
    <r>
      <rPr>
        <sz val="12"/>
        <rFont val="Arial"/>
        <family val="2"/>
      </rPr>
      <t xml:space="preserve">Con el diálogo directo con los responsables de la información en el Comité editorial.
</t>
    </r>
    <r>
      <rPr>
        <b/>
        <sz val="12"/>
        <rFont val="Arial"/>
        <family val="2"/>
      </rPr>
      <t xml:space="preserve">
Qué pasa con las observaciones o desviaciones: </t>
    </r>
    <r>
      <rPr>
        <sz val="12"/>
        <rFont val="Arial"/>
        <family val="2"/>
      </rPr>
      <t xml:space="preserve">Cuando aplique se realiza ajustes necesarios en la respectiva difusión. 
</t>
    </r>
    <r>
      <rPr>
        <b/>
        <sz val="12"/>
        <rFont val="Arial"/>
        <family val="2"/>
      </rPr>
      <t xml:space="preserve">Evidencias o soportes de la ejecución: </t>
    </r>
    <r>
      <rPr>
        <sz val="12"/>
        <rFont val="Arial"/>
        <family val="2"/>
      </rPr>
      <t>Acta de comité o correo electrónico o formato de solicitud o matriz de seguimiento, entre otros.</t>
    </r>
  </si>
  <si>
    <r>
      <rPr>
        <b/>
        <sz val="12"/>
        <rFont val="Arial"/>
        <family val="2"/>
      </rPr>
      <t xml:space="preserve">Acción: </t>
    </r>
    <r>
      <rPr>
        <sz val="12"/>
        <rFont val="Arial"/>
        <family val="2"/>
      </rPr>
      <t>Controlar</t>
    </r>
    <r>
      <rPr>
        <b/>
        <sz val="12"/>
        <rFont val="Arial"/>
        <family val="2"/>
      </rPr>
      <t xml:space="preserve"> </t>
    </r>
    <r>
      <rPr>
        <sz val="12"/>
        <rFont val="Arial"/>
        <family val="2"/>
      </rPr>
      <t>el cumplimiento de los compromisos con la entrega de la información para difundir.</t>
    </r>
    <r>
      <rPr>
        <b/>
        <sz val="12"/>
        <rFont val="Arial"/>
        <family val="2"/>
      </rPr>
      <t xml:space="preserve">  
Responsable: </t>
    </r>
    <r>
      <rPr>
        <sz val="12"/>
        <rFont val="Arial"/>
        <family val="2"/>
      </rPr>
      <t>El(la) asesor(a) de gestión de comunicaciones y el comité editorial.</t>
    </r>
  </si>
  <si>
    <t>Gestión jurídica</t>
  </si>
  <si>
    <t>Gestión del conflicto.</t>
  </si>
  <si>
    <t>Matriz de levantamiento de activos.</t>
  </si>
  <si>
    <t>Posibilidad de pérdida reputacional por filtración de la información de la estrategía de defensa por el servidor público encargado para obtener beneficio propio o de un tercero.</t>
  </si>
  <si>
    <t>La actividad que conlleva el riesgo se ejecuta de 3 a 24 veces por año</t>
  </si>
  <si>
    <r>
      <rPr>
        <sz val="12"/>
        <rFont val="Arial"/>
        <family val="2"/>
      </rPr>
      <t xml:space="preserve">Hacer seguimiento a la aplicación de la estrategía de defensa a cargo del abogado apoderado. 
</t>
    </r>
    <r>
      <rPr>
        <b/>
        <sz val="12"/>
        <rFont val="Arial"/>
        <family val="2"/>
      </rPr>
      <t xml:space="preserve">Responsable: </t>
    </r>
    <r>
      <rPr>
        <sz val="12"/>
        <rFont val="Arial"/>
        <family val="2"/>
      </rPr>
      <t xml:space="preserve">El(la) asesor(a) con funciones de gestión jurídica.  
</t>
    </r>
    <r>
      <rPr>
        <b/>
        <sz val="12"/>
        <rFont val="Arial"/>
        <family val="2"/>
      </rPr>
      <t xml:space="preserve">Periodicidad: </t>
    </r>
    <r>
      <rPr>
        <sz val="12"/>
        <rFont val="Arial"/>
        <family val="2"/>
      </rPr>
      <t xml:space="preserve">Semestral. </t>
    </r>
    <r>
      <rPr>
        <b/>
        <sz val="12"/>
        <rFont val="Arial"/>
        <family val="2"/>
      </rPr>
      <t xml:space="preserve">
Propósito: </t>
    </r>
    <r>
      <rPr>
        <sz val="12"/>
        <rFont val="Arial"/>
        <family val="2"/>
      </rPr>
      <t xml:space="preserve">Fortalecer la calidad de la defensa jurídica. 
</t>
    </r>
    <r>
      <rPr>
        <b/>
        <sz val="12"/>
        <rFont val="Arial"/>
        <family val="2"/>
      </rPr>
      <t xml:space="preserve">
Cómo se ejecuta: </t>
    </r>
    <r>
      <rPr>
        <sz val="12"/>
        <rFont val="Arial"/>
        <family val="2"/>
      </rPr>
      <t xml:space="preserve">Se revisa la aplicación de la estrategía de defensa popuesta por el abogado apoderado. </t>
    </r>
    <r>
      <rPr>
        <b/>
        <sz val="12"/>
        <rFont val="Arial"/>
        <family val="2"/>
      </rPr>
      <t xml:space="preserve">
Qué pasa con las observaciones o desviaciones: </t>
    </r>
    <r>
      <rPr>
        <sz val="12"/>
        <rFont val="Arial"/>
        <family val="2"/>
      </rPr>
      <t xml:space="preserve">Se analiza la causa de la no aplicación de la estategia de defensa y se informa al comité de conciliación para que este emita recomendaciones. 
</t>
    </r>
    <r>
      <rPr>
        <b/>
        <sz val="12"/>
        <rFont val="Arial"/>
        <family val="2"/>
      </rPr>
      <t xml:space="preserve">Evidencias o soportes de ejecución: </t>
    </r>
    <r>
      <rPr>
        <sz val="12"/>
        <rFont val="Arial"/>
        <family val="2"/>
      </rPr>
      <t>Orden del día; listado de asistencia y, correo de convocatoria.</t>
    </r>
  </si>
  <si>
    <r>
      <rPr>
        <b/>
        <sz val="12"/>
        <rFont val="Arial"/>
        <family val="2"/>
      </rPr>
      <t xml:space="preserve">Acción: </t>
    </r>
    <r>
      <rPr>
        <sz val="12"/>
        <rFont val="Arial"/>
        <family val="2"/>
      </rPr>
      <t xml:space="preserve">Elaborar informe de gestión jurídica e incluirlo en el orden del día en una de las sesiones de los meses de junio y diciembre de cada anualidad. 
</t>
    </r>
    <r>
      <rPr>
        <b/>
        <sz val="12"/>
        <rFont val="Arial"/>
        <family val="2"/>
      </rPr>
      <t xml:space="preserve">Responsable: </t>
    </r>
    <r>
      <rPr>
        <sz val="12"/>
        <rFont val="Arial"/>
        <family val="2"/>
      </rPr>
      <t xml:space="preserve">Secretario (a) técnica del Comité de Conciliación. </t>
    </r>
  </si>
  <si>
    <t>Gestión administrativa</t>
  </si>
  <si>
    <t>4,14,17,22, 23, 25, 26, 27, 33, 36</t>
  </si>
  <si>
    <t>Afectación_Económica</t>
  </si>
  <si>
    <t>Por pérdida de los recursos entregados en administración.</t>
  </si>
  <si>
    <t xml:space="preserve">Al entregar los recursos, sin el cumplimiento de los requisitos y no realizar los controles establecidos en la nortividad vigente. </t>
  </si>
  <si>
    <t xml:space="preserve">Posibilidad de pérdida de resursos en ejercicio sin el cumplimiento de los requisitos y no realizar los controles establecidos en la nortividad vigente. </t>
  </si>
  <si>
    <t xml:space="preserve">     Entre 50 y 100 SMLMV </t>
  </si>
  <si>
    <r>
      <t xml:space="preserve">Aplicar los lineamientos establecidos por la Agencia para la administración de la caja menor.
</t>
    </r>
    <r>
      <rPr>
        <b/>
        <sz val="12"/>
        <rFont val="Arial"/>
        <family val="2"/>
      </rPr>
      <t xml:space="preserve">
Responsable: </t>
    </r>
    <r>
      <rPr>
        <sz val="12"/>
        <rFont val="Arial"/>
        <family val="2"/>
      </rPr>
      <t xml:space="preserve">El cuentadante de la caja menor.
</t>
    </r>
    <r>
      <rPr>
        <b/>
        <sz val="12"/>
        <rFont val="Arial"/>
        <family val="2"/>
      </rPr>
      <t>Periodicidad:</t>
    </r>
    <r>
      <rPr>
        <sz val="12"/>
        <rFont val="Arial"/>
        <family val="2"/>
      </rPr>
      <t xml:space="preserve"> Cada vez que se efectúan gastos por este medio realizados durante la jornada diaria y verificados al finalizar la jornada laboral. 
</t>
    </r>
    <r>
      <rPr>
        <b/>
        <sz val="12"/>
        <rFont val="Arial"/>
        <family val="2"/>
      </rPr>
      <t>Propósito:</t>
    </r>
    <r>
      <rPr>
        <sz val="12"/>
        <rFont val="Arial"/>
        <family val="2"/>
      </rPr>
      <t xml:space="preserve"> Cumplir con los lineamientos establecidos por la Agencia para la administración de la caja menor.
</t>
    </r>
    <r>
      <rPr>
        <b/>
        <sz val="12"/>
        <rFont val="Arial"/>
        <family val="2"/>
      </rPr>
      <t xml:space="preserve">
Cómo se ejecuta:</t>
    </r>
    <r>
      <rPr>
        <sz val="12"/>
        <rFont val="Arial"/>
        <family val="2"/>
      </rPr>
      <t xml:space="preserve"> Revisa que los gastos a ejecutar por este medio, cumplan con los requisitos establecidos en dichos lineamientos. Todos los gastos deben estar autorizados por el Ordenador del Gasto, de lo contratio no se realiza ninguna compra por la caja menor.
</t>
    </r>
    <r>
      <rPr>
        <b/>
        <sz val="12"/>
        <rFont val="Arial"/>
        <family val="2"/>
      </rPr>
      <t xml:space="preserve">
Qué pasa con las observaciones o desviaciones: </t>
    </r>
    <r>
      <rPr>
        <sz val="12"/>
        <rFont val="Arial"/>
        <family val="2"/>
      </rPr>
      <t xml:space="preserve">Reportar al respectivo superior jerárquico de la Agencia, el estado de la administración  de la caja menor.
</t>
    </r>
    <r>
      <rPr>
        <b/>
        <sz val="12"/>
        <rFont val="Arial"/>
        <family val="2"/>
      </rPr>
      <t xml:space="preserve">Evidencias o soportes de la ejecución: </t>
    </r>
    <r>
      <rPr>
        <sz val="12"/>
        <rFont val="Arial"/>
        <family val="2"/>
      </rPr>
      <t>Formato de arqueo de caja menor (en caso de realizarse), resolución de constitución de la caja menor, soportes de legalizaciones de gastos de caja menor, entre otros.</t>
    </r>
  </si>
  <si>
    <r>
      <rPr>
        <b/>
        <sz val="12"/>
        <rFont val="Arial"/>
        <family val="2"/>
      </rPr>
      <t xml:space="preserve">Acción: </t>
    </r>
    <r>
      <rPr>
        <sz val="12"/>
        <rFont val="Arial"/>
        <family val="2"/>
      </rPr>
      <t xml:space="preserve">Realizar balance de los saldos de caja menor al momento que se solicite un gasto al inicio de la jornada laboral. 
</t>
    </r>
    <r>
      <rPr>
        <b/>
        <sz val="12"/>
        <rFont val="Arial"/>
        <family val="2"/>
      </rPr>
      <t xml:space="preserve">
Responsable</t>
    </r>
    <r>
      <rPr>
        <sz val="12"/>
        <rFont val="Arial"/>
        <family val="2"/>
      </rPr>
      <t>: El(la) coordinador(a) del grupo interno de trabajo de gestión de servicios administrativos.</t>
    </r>
  </si>
  <si>
    <r>
      <rPr>
        <b/>
        <sz val="12"/>
        <color theme="1"/>
        <rFont val="Arial"/>
        <family val="2"/>
      </rPr>
      <t xml:space="preserve">Acción: </t>
    </r>
    <r>
      <rPr>
        <sz val="12"/>
        <color theme="1"/>
        <rFont val="Arial"/>
        <family val="2"/>
      </rPr>
      <t xml:space="preserve">Cierre temporal de las operaciones de caja menor para iniciar proceso de investigación interno a los servidores involucrados.
</t>
    </r>
    <r>
      <rPr>
        <b/>
        <sz val="12"/>
        <color theme="1"/>
        <rFont val="Arial"/>
        <family val="2"/>
      </rPr>
      <t xml:space="preserve">Responsable: </t>
    </r>
    <r>
      <rPr>
        <sz val="12"/>
        <color theme="1"/>
        <rFont val="Arial"/>
        <family val="2"/>
      </rPr>
      <t>El(la) coordinador(a) del grupo interno de trabajo de gestión de servicios administrativos.</t>
    </r>
  </si>
  <si>
    <t>Implementación y seguimiento de la cooperación internacional</t>
  </si>
  <si>
    <t xml:space="preserve">Por baja ejecución de proyectos e iniciativas de cooperación Sur-Sur. </t>
  </si>
  <si>
    <t xml:space="preserve">Por cambios en las dinámicas de la Cooperación Sur-Sur,  así como factores propios de países socios:
cambios de Gobierno, restricciones presupuestales, entre otros. </t>
  </si>
  <si>
    <t xml:space="preserve">Posibilidad de afectación reputacional por baja ejecución de las actividades de cooperación Sur Sur por cambios en las dinámicas de la Cooperación con los  países socios.  </t>
  </si>
  <si>
    <t>Evento externo</t>
  </si>
  <si>
    <t>Realizar seguimiento a la ejecución de los recursos derl FOCAI que se les entregan a otros países o entidades.
Responsable: El director(a) técnico(a).
Periodicidad: Trimestral. 
Propósito: Que el seguimiento en la ejecución de los recursos entregados por el FOCAI  a otros países o entidades.
Cómo se ejecuta:Mediante solicitud formal dirigida a los beneficiarios de los recursos entregado por APC Colombia, solicitándoles el informe del uso de los recursos recibidos.
Qué pasa con las observaciones o desviaciones: Cuando aplique se reitera la solicitud del informe donde el beneficiario da cuenta del uso de los recursos recibidos 
Evidencias o soportes de la ejecución: Oficios de solicitud y reitero de los informes del uso de los recursos.</t>
  </si>
  <si>
    <r>
      <rPr>
        <b/>
        <sz val="12"/>
        <rFont val="Arial"/>
        <family val="2"/>
      </rPr>
      <t xml:space="preserve">Acción: </t>
    </r>
    <r>
      <rPr>
        <sz val="12"/>
        <rFont val="Arial"/>
        <family val="2"/>
      </rPr>
      <t xml:space="preserve">Presenta periodicamente a la Dirección general  las alertas a la negociación y ejecución de proyectos e iniciativas de CSS.
</t>
    </r>
    <r>
      <rPr>
        <b/>
        <sz val="12"/>
        <rFont val="Arial"/>
        <family val="2"/>
      </rPr>
      <t xml:space="preserve">Responsable: </t>
    </r>
    <r>
      <rPr>
        <sz val="12"/>
        <rFont val="Arial"/>
        <family val="2"/>
      </rPr>
      <t xml:space="preserve">El director(a) técnico(a).
</t>
    </r>
  </si>
  <si>
    <r>
      <rPr>
        <b/>
        <sz val="12"/>
        <color theme="1"/>
        <rFont val="Arial"/>
        <family val="2"/>
      </rPr>
      <t xml:space="preserve">Acción: </t>
    </r>
    <r>
      <rPr>
        <sz val="12"/>
        <color theme="1"/>
        <rFont val="Arial"/>
        <family val="2"/>
      </rPr>
      <t>Pendiente de formular el plan de contingencia.</t>
    </r>
  </si>
  <si>
    <t>Por no reporte o no rendir informes sobre el uso o destinación de los recursos entregados a otros países y otras entidades.</t>
  </si>
  <si>
    <t>Por la no entrega de los informes.</t>
  </si>
  <si>
    <t>Posibilidad de afectación reputacional por no rendir informes sobre el uso o destinación de los recursos entregados a otros países y otras entidades y por ende por la no entrega de los mismos.</t>
  </si>
  <si>
    <r>
      <t xml:space="preserve">Realizar seguimiento al informe de ejecución de los recursos entregados.
</t>
    </r>
    <r>
      <rPr>
        <b/>
        <sz val="12"/>
        <rFont val="Arial"/>
        <family val="2"/>
      </rPr>
      <t>Responsable:</t>
    </r>
    <r>
      <rPr>
        <sz val="12"/>
        <rFont val="Arial"/>
        <family val="2"/>
      </rPr>
      <t xml:space="preserve"> El(a) director(a) técnico(a).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Que el seguimiento sea oportuno en la ejecución de los recursos entregados.
</t>
    </r>
    <r>
      <rPr>
        <b/>
        <sz val="12"/>
        <rFont val="Arial"/>
        <family val="2"/>
      </rPr>
      <t xml:space="preserve">Cómo se ejecuta: </t>
    </r>
    <r>
      <rPr>
        <sz val="12"/>
        <rFont val="Arial"/>
        <family val="2"/>
      </rPr>
      <t xml:space="preserve">Para la coordinación de America Latina y el Caribe, el control se realiza en las reuniones trimestales de los programas bilaterales, y para el caso de la Coordinación de Afríca, Asía y Eurasia, se efectuara el control por medio del cuadro de programacíón mensual de los enlaces.
</t>
    </r>
    <r>
      <rPr>
        <b/>
        <sz val="12"/>
        <rFont val="Arial"/>
        <family val="2"/>
      </rPr>
      <t xml:space="preserve">Qué pasa con las observaciones o desviaciones: </t>
    </r>
    <r>
      <rPr>
        <sz val="12"/>
        <rFont val="Arial"/>
        <family val="2"/>
      </rPr>
      <t xml:space="preserve">Cuando aplique se realiza ajustes a los proyectos o reprogramación de iniciativas de CSS. 
</t>
    </r>
    <r>
      <rPr>
        <b/>
        <sz val="12"/>
        <rFont val="Arial"/>
        <family val="2"/>
      </rPr>
      <t xml:space="preserve">Evidencias o soportes de la ejecución: </t>
    </r>
    <r>
      <rPr>
        <sz val="12"/>
        <rFont val="Arial"/>
        <family val="2"/>
      </rPr>
      <t>Acta de reunión trimestral de las comisiones mixtas, programación mensual de seguimiento de los enlaces de los países.</t>
    </r>
  </si>
  <si>
    <r>
      <rPr>
        <b/>
        <sz val="12"/>
        <rFont val="Arial"/>
        <family val="2"/>
      </rPr>
      <t xml:space="preserve">Acción: </t>
    </r>
    <r>
      <rPr>
        <sz val="12"/>
        <rFont val="Arial"/>
        <family val="2"/>
      </rPr>
      <t xml:space="preserve">Presenta periodicamente a la Dirección general  las alertas a de los ejecución de los recursos del FOCAI entregados a otros países o entidades
</t>
    </r>
    <r>
      <rPr>
        <b/>
        <sz val="12"/>
        <rFont val="Arial"/>
        <family val="2"/>
      </rPr>
      <t xml:space="preserve">Responsable: </t>
    </r>
    <r>
      <rPr>
        <sz val="12"/>
        <rFont val="Arial"/>
        <family val="2"/>
      </rPr>
      <t xml:space="preserve">El(a) director(a) técnico(a).
</t>
    </r>
  </si>
  <si>
    <r>
      <rPr>
        <b/>
        <sz val="12"/>
        <color theme="1"/>
        <rFont val="Arial"/>
        <family val="2"/>
      </rPr>
      <t>Acción:</t>
    </r>
    <r>
      <rPr>
        <sz val="12"/>
        <color theme="1"/>
        <rFont val="Arial"/>
        <family val="2"/>
      </rPr>
      <t xml:space="preserve"> Pendiente de formular el plan de contingencia.</t>
    </r>
  </si>
  <si>
    <t>Gestión de tecnologías de la información</t>
  </si>
  <si>
    <t>Por factores propios del país: cambios de Gobierno, restricciones presupuestales, incumplimiento en la ejecucion del proyecto y/o iniciativa, entre otros.</t>
  </si>
  <si>
    <t>Baja ejecución de proyectos e iniciativas del Plan Estrategicos de Tecnologias de la Información (PETI).</t>
  </si>
  <si>
    <t>Posibilidad de afectación reputacional debido a la baja ejecución de las actividades plasmadas dentro del PETI lo que genera incumplimiento en la realización de proyectos e iniciativas.</t>
  </si>
  <si>
    <t>Realizar seguimiento a la ejecucion de proyectos e iniciativas.
Responsable: El director(a) administrativo(a) y financiero(a).
Periodicidad: Trimestral. 
Propósito: Que el seguimiento sea oportuno en la ejecución de proyectos e iniciativas. 
Cómo se ejecuta: 
Se realiza por medio de la supervision de las iniciativas de proyectos contempladas en el PETI.
Qué pasa con las observaciones o desviaciones: Cuando aplique se realiza ajustes a los proyectos o reprogramación de iniciativas. 
Evidencias o soportes de la ejecución: Informes de supervisión de las unidades establecidas en el PETI e informes de ejecución del PETI.</t>
  </si>
  <si>
    <r>
      <rPr>
        <sz val="12"/>
        <rFont val="Arial"/>
        <family val="2"/>
      </rPr>
      <t xml:space="preserve">Posible incumplimiento en una obligación que no afecte el objeto contractual.
</t>
    </r>
    <r>
      <rPr>
        <b/>
        <sz val="12"/>
        <rFont val="Arial"/>
        <family val="2"/>
      </rPr>
      <t xml:space="preserve">
Acción: </t>
    </r>
    <r>
      <rPr>
        <sz val="12"/>
        <rFont val="Arial"/>
        <family val="2"/>
      </rPr>
      <t xml:space="preserve"> En caso del posible incumplimiento el supervisor del contrato debera notificar al contratista sobre el mismo, con conocimiento al Director Administrativo y Financiero.</t>
    </r>
    <r>
      <rPr>
        <b/>
        <sz val="12"/>
        <rFont val="Arial"/>
        <family val="2"/>
      </rPr>
      <t xml:space="preserve">
Responsable:</t>
    </r>
    <r>
      <rPr>
        <sz val="12"/>
        <rFont val="Arial"/>
        <family val="2"/>
      </rPr>
      <t xml:space="preserve"> Supervisor del contrato.</t>
    </r>
  </si>
  <si>
    <r>
      <rPr>
        <b/>
        <sz val="12"/>
        <rFont val="Arial"/>
        <family val="2"/>
      </rPr>
      <t xml:space="preserve">Acción: </t>
    </r>
    <r>
      <rPr>
        <sz val="12"/>
        <rFont val="Arial"/>
        <family val="2"/>
      </rPr>
      <t>Apertura de trámite administrativo por posible incumplimiento.</t>
    </r>
  </si>
  <si>
    <t>Por el incumplimiento de compromisos institucionales, normatividad, demandas o  acciones disciplinarias.</t>
  </si>
  <si>
    <t>Debido a la inadeacuada custodia, ingreso y/o salida e inoportuna gestión y registro en el sistema de información.</t>
  </si>
  <si>
    <t>Posibilidad de afectación económica y reputacional por inadeacuada custodia, ingreso y/o salida e inoportuna gestión y registro en el sistema de información destinado para tal fin, ocasionando pérdida o daño de los bienes de la Agencia.</t>
  </si>
  <si>
    <r>
      <t>Realizar la verificación de las entradas y salidas registradas durante el periodo (mes).</t>
    </r>
    <r>
      <rPr>
        <b/>
        <sz val="12"/>
        <rFont val="Arial"/>
        <family val="2"/>
      </rPr>
      <t xml:space="preserve">
Responsbale:</t>
    </r>
    <r>
      <rPr>
        <sz val="12"/>
        <rFont val="Arial"/>
        <family val="2"/>
      </rPr>
      <t xml:space="preserve"> El(la) profesional responsable de inventarios.
</t>
    </r>
    <r>
      <rPr>
        <b/>
        <sz val="12"/>
        <rFont val="Arial"/>
        <family val="2"/>
      </rPr>
      <t>Periodicidad:</t>
    </r>
    <r>
      <rPr>
        <sz val="12"/>
        <rFont val="Arial"/>
        <family val="2"/>
      </rPr>
      <t xml:space="preserve"> Mensual.
</t>
    </r>
    <r>
      <rPr>
        <b/>
        <sz val="12"/>
        <rFont val="Arial"/>
        <family val="2"/>
      </rPr>
      <t>Propósito:</t>
    </r>
    <r>
      <rPr>
        <sz val="12"/>
        <rFont val="Arial"/>
        <family val="2"/>
      </rPr>
      <t xml:space="preserve"> Verificar que todos los movimientos queden registrados durante el perido fiscal correspondiente.
</t>
    </r>
    <r>
      <rPr>
        <b/>
        <sz val="12"/>
        <rFont val="Arial"/>
        <family val="2"/>
      </rPr>
      <t>Cómo se ejecuta:</t>
    </r>
    <r>
      <rPr>
        <sz val="12"/>
        <rFont val="Arial"/>
        <family val="2"/>
      </rPr>
      <t xml:space="preserve"> Se verifica que todos los comprobantes de entrada y salida de inventarios se encuentren debidamente firmados y se ejecuta el proceso de cierre en el Sistema de información.   
</t>
    </r>
    <r>
      <rPr>
        <b/>
        <sz val="12"/>
        <rFont val="Arial"/>
        <family val="2"/>
      </rPr>
      <t>Qué pasa con las observaciones o desviaciones:</t>
    </r>
    <r>
      <rPr>
        <sz val="12"/>
        <rFont val="Arial"/>
        <family val="2"/>
      </rPr>
      <t xml:space="preserve"> Al identificar algúna novedad esta se informa y se registra en el periodo siguiente.
</t>
    </r>
    <r>
      <rPr>
        <b/>
        <sz val="12"/>
        <rFont val="Arial"/>
        <family val="2"/>
      </rPr>
      <t>Evidencias o soportes de la ejecución:</t>
    </r>
    <r>
      <rPr>
        <sz val="12"/>
        <rFont val="Arial"/>
        <family val="2"/>
      </rPr>
      <t xml:space="preserve"> Comprobantes de entrada y salida de bienes de almacén y archivos planos para registro de la depreciación.</t>
    </r>
  </si>
  <si>
    <r>
      <rPr>
        <b/>
        <sz val="12"/>
        <rFont val="Arial"/>
        <family val="2"/>
      </rPr>
      <t>Acción:</t>
    </r>
    <r>
      <rPr>
        <sz val="12"/>
        <rFont val="Arial"/>
        <family val="2"/>
      </rPr>
      <t xml:space="preserve"> Realizar trimestralmente inventarios selectivos de almacén e inventarios de activos fijos en servicio de la Agencia.
</t>
    </r>
    <r>
      <rPr>
        <b/>
        <sz val="12"/>
        <rFont val="Arial"/>
        <family val="2"/>
      </rPr>
      <t xml:space="preserve">
Responsable: </t>
    </r>
    <r>
      <rPr>
        <sz val="12"/>
        <rFont val="Arial"/>
        <family val="2"/>
      </rPr>
      <t>El(la) coordinador del grupo interno de trabajo de gestión de servicios administrativos.</t>
    </r>
  </si>
  <si>
    <t>Posibilidad de afectación económica y reputacional por inadeacuada custodia, ingreso y/o salida e inoportuna de personas ajenas al proceso o la Agencia, ocasionando pérdida o daño de los bienes de la Agencia.</t>
  </si>
  <si>
    <r>
      <t xml:space="preserve">Puertas cerradas con llave.
</t>
    </r>
    <r>
      <rPr>
        <b/>
        <sz val="12"/>
        <rFont val="Arial"/>
        <family val="2"/>
      </rPr>
      <t xml:space="preserve"> 
Responsable: </t>
    </r>
    <r>
      <rPr>
        <sz val="12"/>
        <rFont val="Arial"/>
        <family val="2"/>
      </rPr>
      <t xml:space="preserve">El(la) profesional responsable de almacén.
</t>
    </r>
    <r>
      <rPr>
        <b/>
        <sz val="12"/>
        <rFont val="Arial"/>
        <family val="2"/>
      </rPr>
      <t>Periodicidad:</t>
    </r>
    <r>
      <rPr>
        <sz val="12"/>
        <rFont val="Arial"/>
        <family val="2"/>
      </rPr>
      <t xml:space="preserve"> Diaria.
</t>
    </r>
    <r>
      <rPr>
        <b/>
        <sz val="12"/>
        <rFont val="Arial"/>
        <family val="2"/>
      </rPr>
      <t>Propósito:</t>
    </r>
    <r>
      <rPr>
        <sz val="12"/>
        <rFont val="Arial"/>
        <family val="2"/>
      </rPr>
      <t xml:space="preserve"> Impedir el ingreso o permanencia de personas o elementos a las bodegas de la Agencia, sin previa autorización y registro.
</t>
    </r>
    <r>
      <rPr>
        <b/>
        <sz val="12"/>
        <rFont val="Arial"/>
        <family val="2"/>
      </rPr>
      <t>Cómo se ejecuta:</t>
    </r>
    <r>
      <rPr>
        <sz val="12"/>
        <rFont val="Arial"/>
        <family val="2"/>
      </rPr>
      <t xml:space="preserve"> Se mantienen cerradas con llave las puertas de ingreso a las bodegas y solamente ingresa el personal autorizado. 
</t>
    </r>
    <r>
      <rPr>
        <b/>
        <sz val="12"/>
        <rFont val="Arial"/>
        <family val="2"/>
      </rPr>
      <t>Qué pasa con las observaciones o desviaciones:</t>
    </r>
    <r>
      <rPr>
        <sz val="12"/>
        <rFont val="Arial"/>
        <family val="2"/>
      </rPr>
      <t xml:space="preserve"> Al presentarse una novedad de ingreso de personal o elementos no autorizados u otra situación frente al tema, el responsable de almacén Informa inmediatamente al superior jerárquico de la situación presentada para seguir instrucciones.
</t>
    </r>
    <r>
      <rPr>
        <b/>
        <sz val="12"/>
        <rFont val="Arial"/>
        <family val="2"/>
      </rPr>
      <t>Evidencias o soportes de la ejecución:</t>
    </r>
    <r>
      <rPr>
        <sz val="12"/>
        <rFont val="Arial"/>
        <family val="2"/>
      </rPr>
      <t xml:space="preserve"> Registro fotográfico.</t>
    </r>
  </si>
  <si>
    <r>
      <rPr>
        <b/>
        <sz val="12"/>
        <rFont val="Arial"/>
        <family val="2"/>
      </rPr>
      <t xml:space="preserve">Acción: </t>
    </r>
    <r>
      <rPr>
        <sz val="12"/>
        <rFont val="Arial"/>
        <family val="2"/>
      </rPr>
      <t xml:space="preserve">Realizar trimestralmente inspecciones a las bodegas para validar su estado y verificar el almacenamiento en estas.
</t>
    </r>
    <r>
      <rPr>
        <b/>
        <sz val="12"/>
        <rFont val="Arial"/>
        <family val="2"/>
      </rPr>
      <t xml:space="preserve">Responsable: </t>
    </r>
    <r>
      <rPr>
        <sz val="12"/>
        <rFont val="Arial"/>
        <family val="2"/>
      </rPr>
      <t>El(la) coordinador del grupo interno de trabajo de gestión de servicios administrativos.</t>
    </r>
  </si>
  <si>
    <t>Perdidas economicas, de imagen y/o reputacionales.</t>
  </si>
  <si>
    <t>Debido al ingreso de personal sin autorización y falta de control en en los prestamos de documentación y/o activos.</t>
  </si>
  <si>
    <t>Posibilidad de afectación económica y reputacional susceptible a pérdida de información, documentos, expedientes, equipos, dispositivos, entre otros, que pueden ser sustraidos sin autorización ni control de prestamo.</t>
  </si>
  <si>
    <r>
      <t xml:space="preserve">Utilizar el formato donde se solicita al visitante datos relativos a elementos, dispositivos, equipos que ingresan a la Agencia.
Responsbale: El(la) funcionario(a) responsable.
</t>
    </r>
    <r>
      <rPr>
        <b/>
        <sz val="12"/>
        <rFont val="Arial"/>
        <family val="2"/>
      </rPr>
      <t>Periodicidad:</t>
    </r>
    <r>
      <rPr>
        <sz val="12"/>
        <rFont val="Arial"/>
        <family val="2"/>
      </rPr>
      <t xml:space="preserve"> Diaria.
</t>
    </r>
    <r>
      <rPr>
        <b/>
        <sz val="12"/>
        <rFont val="Arial"/>
        <family val="2"/>
      </rPr>
      <t>Propósito:</t>
    </r>
    <r>
      <rPr>
        <sz val="12"/>
        <rFont val="Arial"/>
        <family val="2"/>
      </rPr>
      <t xml:space="preserve"> Aplicar los lineamientos establecios por la Agencia frente a la restricción de ingreso de personal.
</t>
    </r>
    <r>
      <rPr>
        <b/>
        <sz val="12"/>
        <rFont val="Arial"/>
        <family val="2"/>
      </rPr>
      <t xml:space="preserve">Cómo se ejecuta: </t>
    </r>
    <r>
      <rPr>
        <sz val="12"/>
        <rFont val="Arial"/>
        <family val="2"/>
      </rPr>
      <t xml:space="preserve">Se ejecuta manualmente realizando el registro en el formato establecido.
</t>
    </r>
    <r>
      <rPr>
        <b/>
        <sz val="12"/>
        <rFont val="Arial"/>
        <family val="2"/>
      </rPr>
      <t>Qué pasa con las observaciones o desviaciones:</t>
    </r>
    <r>
      <rPr>
        <sz val="12"/>
        <rFont val="Arial"/>
        <family val="2"/>
      </rPr>
      <t xml:space="preserve"> Al presentarse que un visitante no suministre datos, informa inmediatamente al superior jerárquico de la situación presentada para la toma de decisiones y seguir las indicaciones de forma inmediata.
</t>
    </r>
    <r>
      <rPr>
        <b/>
        <sz val="12"/>
        <rFont val="Arial"/>
        <family val="2"/>
      </rPr>
      <t>Evidencias o soportes de la ejecución:</t>
    </r>
    <r>
      <rPr>
        <sz val="12"/>
        <rFont val="Arial"/>
        <family val="2"/>
      </rPr>
      <t xml:space="preserve"> Formato de ingreso debidamente diligenciado.</t>
    </r>
  </si>
  <si>
    <r>
      <rPr>
        <b/>
        <sz val="12"/>
        <rFont val="Arial"/>
        <family val="2"/>
      </rPr>
      <t xml:space="preserve">Acción: </t>
    </r>
    <r>
      <rPr>
        <sz val="12"/>
        <rFont val="Arial"/>
        <family val="2"/>
      </rPr>
      <t xml:space="preserve">Revisar los formatos de ingreso de personal visitante a la agencia.
</t>
    </r>
    <r>
      <rPr>
        <b/>
        <sz val="12"/>
        <rFont val="Arial"/>
        <family val="2"/>
      </rPr>
      <t xml:space="preserve">
Responsable:</t>
    </r>
    <r>
      <rPr>
        <sz val="12"/>
        <rFont val="Arial"/>
        <family val="2"/>
      </rPr>
      <t xml:space="preserve"> El(la) coordinador del grupo interno de trabajo de gestión de servicios administrativos.</t>
    </r>
  </si>
  <si>
    <t>Susceptible a retrasos en los procesos internos por falta de la información requerida.</t>
  </si>
  <si>
    <t>Debido a ingreso de personal no autorizado y falta de control en el prestamo de expedientes.</t>
  </si>
  <si>
    <t>Posibilidad de afectación económica y reputacional susceptible a pérdida de información, documentos, expedientes que puedan ser sustraidos sin autorización del archivo central.</t>
  </si>
  <si>
    <r>
      <t xml:space="preserve">Implementar y aplicar la debida restricción de acceso manteniendo la puerta cerrada con llave y diligencia el forma de control de prestamo de documentos. </t>
    </r>
    <r>
      <rPr>
        <b/>
        <sz val="12"/>
        <rFont val="Arial"/>
        <family val="2"/>
      </rPr>
      <t xml:space="preserve">
Responsable: </t>
    </r>
    <r>
      <rPr>
        <sz val="12"/>
        <rFont val="Arial"/>
        <family val="2"/>
      </rPr>
      <t xml:space="preserve">El(la) funcionario(a) responsable.
</t>
    </r>
    <r>
      <rPr>
        <b/>
        <sz val="12"/>
        <rFont val="Arial"/>
        <family val="2"/>
      </rPr>
      <t>Periodicidad</t>
    </r>
    <r>
      <rPr>
        <sz val="12"/>
        <rFont val="Arial"/>
        <family val="2"/>
      </rPr>
      <t xml:space="preserve">: Diaria.
</t>
    </r>
    <r>
      <rPr>
        <b/>
        <sz val="12"/>
        <rFont val="Arial"/>
        <family val="2"/>
      </rPr>
      <t>Propósito:</t>
    </r>
    <r>
      <rPr>
        <sz val="12"/>
        <rFont val="Arial"/>
        <family val="2"/>
      </rPr>
      <t xml:space="preserve"> Impedir el ingreso de personal no autorizado para prevenir la pérdida de información, documentos, expedientes. 
</t>
    </r>
    <r>
      <rPr>
        <b/>
        <sz val="12"/>
        <rFont val="Arial"/>
        <family val="2"/>
      </rPr>
      <t>Cómo se ejecuta:</t>
    </r>
    <r>
      <rPr>
        <sz val="12"/>
        <rFont val="Arial"/>
        <family val="2"/>
      </rPr>
      <t xml:space="preserve"> El responsable realiza permanente control de ingreso o permanencia al archivo central de la Agencia, tanto de personas como de elementos, asegura que siempre permanezca cerrado y con llave, cuente con letreros de prohibición, entre otros  
</t>
    </r>
    <r>
      <rPr>
        <b/>
        <sz val="12"/>
        <rFont val="Arial"/>
        <family val="2"/>
      </rPr>
      <t>Qué pasa con las observaciones o desviaciones:</t>
    </r>
    <r>
      <rPr>
        <sz val="12"/>
        <rFont val="Arial"/>
        <family val="2"/>
      </rPr>
      <t xml:space="preserve"> Al presentarse una novedad de ingreso de personas o elementos no autorizados u otra situación frente al tema, el responsable Informa inmediatamente al superior jerárquico de la situación presentada para seguir instrucciones.
</t>
    </r>
    <r>
      <rPr>
        <b/>
        <sz val="12"/>
        <rFont val="Arial"/>
        <family val="2"/>
      </rPr>
      <t xml:space="preserve">Evidencias o soportes de la ejecución del control: </t>
    </r>
    <r>
      <rPr>
        <sz val="12"/>
        <rFont val="Arial"/>
        <family val="2"/>
      </rPr>
      <t>Registro fotográfico y planilla de control de prestamo de expedientes.</t>
    </r>
  </si>
  <si>
    <r>
      <rPr>
        <b/>
        <sz val="12"/>
        <rFont val="Arial"/>
        <family val="2"/>
      </rPr>
      <t xml:space="preserve">Acción: </t>
    </r>
    <r>
      <rPr>
        <sz val="12"/>
        <rFont val="Arial"/>
        <family val="2"/>
      </rPr>
      <t xml:space="preserve">Revisar el cumplimiento de los  lineamientos establecidos en el Manual  de archivo y correspondencia, asegurando la correspondencia de las actividades propias de gestión documental.
</t>
    </r>
    <r>
      <rPr>
        <b/>
        <sz val="12"/>
        <rFont val="Arial"/>
        <family val="2"/>
      </rPr>
      <t xml:space="preserve">
Responsbale: </t>
    </r>
    <r>
      <rPr>
        <sz val="12"/>
        <rFont val="Arial"/>
        <family val="2"/>
      </rPr>
      <t>El(la) coordinador del grupo interno de trabajo de gestión de servicios administrativos.</t>
    </r>
  </si>
  <si>
    <t>Gestión de servicio al ciudadano</t>
  </si>
  <si>
    <t>Retarda el traslado oportuno de la petición a las diferentes direcciones que por compentencia debe dar tramite a la solicitud.</t>
  </si>
  <si>
    <t>Debido a la respuesta inoportuna a las PQRSD.</t>
  </si>
  <si>
    <t>Posibilidad de afectación reputacional y/o económica,  por acciones constitucionales (Tutelas) y responsabilidades disciplinarias, debido a la respuesta inoportuna a las PQRSD.</t>
  </si>
  <si>
    <t>La actividad que conlleva el riesgo se ejecuta más de 5000 veces por año</t>
  </si>
  <si>
    <r>
      <t xml:space="preserve">Alarma programada en el Sistema de gestión documental Orfeo para recordar el plazo y tiempos de respuesta, a los servidores públicos responsables de tramitar, o apoyar en la respuesta o con insumos para las PQRSD. Notificación enviada en dos oportunidades durante el dia de la jornada laboral.
</t>
    </r>
    <r>
      <rPr>
        <b/>
        <sz val="12"/>
        <rFont val="Arial"/>
        <family val="2"/>
      </rPr>
      <t xml:space="preserve">
Responsable: </t>
    </r>
    <r>
      <rPr>
        <sz val="12"/>
        <rFont val="Arial"/>
        <family val="2"/>
      </rPr>
      <t xml:space="preserve">El(la) profesional responsable de las PQRSD. 
</t>
    </r>
    <r>
      <rPr>
        <b/>
        <sz val="12"/>
        <rFont val="Arial"/>
        <family val="2"/>
      </rPr>
      <t>Periodicidad:</t>
    </r>
    <r>
      <rPr>
        <sz val="12"/>
        <rFont val="Arial"/>
        <family val="2"/>
      </rPr>
      <t xml:space="preserve"> Diaria.
</t>
    </r>
    <r>
      <rPr>
        <b/>
        <sz val="12"/>
        <rFont val="Arial"/>
        <family val="2"/>
      </rPr>
      <t>Propósito:</t>
    </r>
    <r>
      <rPr>
        <sz val="12"/>
        <rFont val="Arial"/>
        <family val="2"/>
      </rPr>
      <t xml:space="preserve"> Recordar al responsable de tramitar la respuesta el tiempo restante para el envío de la misma.
</t>
    </r>
    <r>
      <rPr>
        <b/>
        <sz val="12"/>
        <rFont val="Arial"/>
        <family val="2"/>
      </rPr>
      <t xml:space="preserve">
Cómo se ejecuta:</t>
    </r>
    <r>
      <rPr>
        <sz val="12"/>
        <rFont val="Arial"/>
        <family val="2"/>
      </rPr>
      <t xml:space="preserve"> El control se ejecuta automaticamente todos los días enviando un correo al responsable de emitir la respuesta.  Adicionalmente se hace un seguimiento de la copia del correo de las alarmas generadas, para seguimiento y control.
</t>
    </r>
    <r>
      <rPr>
        <b/>
        <sz val="12"/>
        <rFont val="Arial"/>
        <family val="2"/>
      </rPr>
      <t>Qué pasa con las observaciones o desviaciones:</t>
    </r>
    <r>
      <rPr>
        <sz val="12"/>
        <rFont val="Arial"/>
        <family val="2"/>
      </rPr>
      <t xml:space="preserve"> Cuando se presenta alguna novedad frente a la notificación de la alarma, el proceso de servicios al ciudadano informa al proceso de gestión de tecnologías de la información, a través de correo institucional o itop para que sea revisado y solucionado. E igualmente desde la cuenta de PQRSD se envia un correo electrónico recordatorio al servidor público responsables de tramitar la PQRSD, en el cual se indica el plazo y tiempos de respuesta de la solicitud.
</t>
    </r>
    <r>
      <rPr>
        <b/>
        <sz val="12"/>
        <rFont val="Arial"/>
        <family val="2"/>
      </rPr>
      <t>Evidencias o soportes de la ejecución:</t>
    </r>
    <r>
      <rPr>
        <sz val="12"/>
        <rFont val="Arial"/>
        <family val="2"/>
      </rPr>
      <t xml:space="preserve"> Se encuentran plasmadas en los correos enviados a cada uno de los responsables de la respuesta. (Alarmas automáticas)</t>
    </r>
  </si>
  <si>
    <t>Automático</t>
  </si>
  <si>
    <r>
      <rPr>
        <b/>
        <sz val="12"/>
        <rFont val="Arial"/>
        <family val="2"/>
      </rPr>
      <t xml:space="preserve">Acción: </t>
    </r>
    <r>
      <rPr>
        <sz val="12"/>
        <rFont val="Arial"/>
        <family val="2"/>
      </rPr>
      <t xml:space="preserve">Realizar revisión del cumplimiento de los tiempos de trámite de la respuesta de las PQRSD, con el informe o reporte que genera el sistema de gestión documental ORFEO (indicador mensual de seguimiento a las PQRSD donde se evidencie su estado tramitado y finalizado).
</t>
    </r>
    <r>
      <rPr>
        <b/>
        <sz val="12"/>
        <rFont val="Arial"/>
        <family val="2"/>
      </rPr>
      <t xml:space="preserve">Responsable: </t>
    </r>
    <r>
      <rPr>
        <sz val="12"/>
        <rFont val="Arial"/>
        <family val="2"/>
      </rPr>
      <t xml:space="preserve">El(la) profesional responsable de las PQRSD.
</t>
    </r>
  </si>
  <si>
    <r>
      <rPr>
        <b/>
        <sz val="12"/>
        <rFont val="Arial"/>
        <family val="2"/>
      </rPr>
      <t xml:space="preserve">Acción: Hacer </t>
    </r>
    <r>
      <rPr>
        <sz val="12"/>
        <rFont val="Arial"/>
        <family val="2"/>
      </rPr>
      <t xml:space="preserve">de manera inmediata el traslado de la petición a las diferentes direcciones que por compentencia debe dar tramite a la solicitud.
</t>
    </r>
    <r>
      <rPr>
        <b/>
        <sz val="12"/>
        <rFont val="Arial"/>
        <family val="2"/>
      </rPr>
      <t xml:space="preserve">Responsable: </t>
    </r>
    <r>
      <rPr>
        <sz val="12"/>
        <rFont val="Arial"/>
        <family val="2"/>
      </rPr>
      <t xml:space="preserve">El(la) profesional responsable de las PQRSD.
</t>
    </r>
  </si>
  <si>
    <t>Gestión financiera</t>
  </si>
  <si>
    <t>Carencia o insuficiencia de PAC.</t>
  </si>
  <si>
    <t>Las áreas no realizan la solicitud de cupo PAC en las fechas estipuladas
Minhacienda no autoriza la solicitud del total de cupo PAC, debido a la no ejecución en el mes inmediatamente anterior.</t>
  </si>
  <si>
    <t>Incumplimiento en el pago de los compromisos financieros adquiridos por la entidad en forma oportuna.</t>
  </si>
  <si>
    <t>Entre 10 y 50 SMLMV  / El riesgo afecta la imagen de la entidad internamente, de conocimiento general, nivel interno, de junta dircetiva y accionistas y/o de provedores</t>
  </si>
  <si>
    <r>
      <t xml:space="preserve">Gestionar las solicitudes de PAC de las direcciones / dependencias ejecutoras ante el Ministerio de Hacienda.
</t>
    </r>
    <r>
      <rPr>
        <b/>
        <sz val="12"/>
        <rFont val="Arial"/>
        <family val="2"/>
      </rPr>
      <t xml:space="preserve">Responsbale: </t>
    </r>
    <r>
      <rPr>
        <sz val="12"/>
        <rFont val="Arial"/>
        <family val="2"/>
      </rPr>
      <t xml:space="preserve">El(la) profesional especializado(a) con funciones de tesorería.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Lograr tener la totalidad de los recursos disponibles para cumplir oportunamente con el pago de los compromisos adquiridos por la Agencia.
</t>
    </r>
    <r>
      <rPr>
        <b/>
        <sz val="12"/>
        <rFont val="Arial"/>
        <family val="2"/>
      </rPr>
      <t xml:space="preserve">Cómo se ejecuta: </t>
    </r>
    <r>
      <rPr>
        <sz val="12"/>
        <rFont val="Arial"/>
        <family val="2"/>
      </rPr>
      <t xml:space="preserve">Verifica que la información consolidada por rubro de PAC de las solicitudes realizadas, corresponda con el registro de solicitudes de PAC, en el aplicativo SIIF Nación para aprobación del Ministerio de Hacienda.
</t>
    </r>
    <r>
      <rPr>
        <b/>
        <sz val="12"/>
        <rFont val="Arial"/>
        <family val="2"/>
      </rPr>
      <t>Qué pasa con las observaciones o desviaciones:</t>
    </r>
    <r>
      <rPr>
        <sz val="12"/>
        <rFont val="Arial"/>
        <family val="2"/>
      </rPr>
      <t xml:space="preserve"> En caso de no ser aprobadas las solicitudes de PAC en su totalidad o se requiera de una solicitud adicional de PAC, gestiona en SIIF Nación una nueva solicitud como  PAC extraordinario. De no ser aprobado el PAC extraordinario, se da prioridad al pago de los compromisos próximos a vencerse.
</t>
    </r>
    <r>
      <rPr>
        <b/>
        <sz val="12"/>
        <rFont val="Arial"/>
        <family val="2"/>
      </rPr>
      <t xml:space="preserve">Evidencias o soportes de la ejecución: </t>
    </r>
    <r>
      <rPr>
        <sz val="12"/>
        <rFont val="Arial"/>
        <family val="2"/>
      </rPr>
      <t xml:space="preserve">Reporte SIIF Nación con el cargue de solicitudes al Ministerio de Hacienda, cuadro excel consolidado con las solicitudes de PAC de las direcciones / dependencias de la Agencia. </t>
    </r>
  </si>
  <si>
    <r>
      <rPr>
        <b/>
        <sz val="12"/>
        <rFont val="Arial"/>
        <family val="2"/>
      </rPr>
      <t xml:space="preserve">Acción: </t>
    </r>
    <r>
      <rPr>
        <sz val="12"/>
        <rFont val="Arial"/>
        <family val="2"/>
      </rPr>
      <t xml:space="preserve">Revisar y actualizar el Procedimiento Administración tesorería y pagos.
</t>
    </r>
    <r>
      <rPr>
        <b/>
        <sz val="12"/>
        <rFont val="Arial"/>
        <family val="2"/>
      </rPr>
      <t xml:space="preserve">Responsable: </t>
    </r>
    <r>
      <rPr>
        <sz val="12"/>
        <rFont val="Arial"/>
        <family val="2"/>
      </rPr>
      <t xml:space="preserve">Profesional especializado con funciones de tesorería. 
</t>
    </r>
  </si>
  <si>
    <r>
      <rPr>
        <b/>
        <sz val="12"/>
        <rFont val="Arial"/>
        <family val="2"/>
      </rPr>
      <t xml:space="preserve">Acción: </t>
    </r>
    <r>
      <rPr>
        <sz val="12"/>
        <rFont val="Arial"/>
        <family val="2"/>
      </rPr>
      <t xml:space="preserve">Informar al Jefe inmediato y al Ordenador del gasto para que se realice la gestión necesaria en cuanto al pago y adelantar la investigación de la causa o causas que dieron origen al incumplimiento, para tomar las acciones correctivas a que de lugar la situación. </t>
    </r>
  </si>
  <si>
    <r>
      <t xml:space="preserve">Realizar seguimiento a las solicitudes y ejecución de PAC.
</t>
    </r>
    <r>
      <rPr>
        <b/>
        <sz val="12"/>
        <rFont val="Arial"/>
        <family val="2"/>
      </rPr>
      <t>Responsable:</t>
    </r>
    <r>
      <rPr>
        <sz val="12"/>
        <rFont val="Arial"/>
        <family val="2"/>
      </rPr>
      <t xml:space="preserve"> El profesional especializado con funciones de tesorería.
</t>
    </r>
    <r>
      <rPr>
        <b/>
        <sz val="12"/>
        <rFont val="Arial"/>
        <family val="2"/>
      </rPr>
      <t xml:space="preserve">
Periodicidad: </t>
    </r>
    <r>
      <rPr>
        <sz val="12"/>
        <rFont val="Arial"/>
        <family val="2"/>
      </rPr>
      <t xml:space="preserve">Trimestral.
</t>
    </r>
    <r>
      <rPr>
        <b/>
        <sz val="12"/>
        <rFont val="Arial"/>
        <family val="2"/>
      </rPr>
      <t>Propósito:</t>
    </r>
    <r>
      <rPr>
        <sz val="12"/>
        <rFont val="Arial"/>
        <family val="2"/>
      </rPr>
      <t xml:space="preserve"> Recordar a las áreas ejecutoras el trámite oportuno de los compromisos para los cuales solicitaron PAC.
</t>
    </r>
    <r>
      <rPr>
        <b/>
        <sz val="12"/>
        <rFont val="Arial"/>
        <family val="2"/>
      </rPr>
      <t xml:space="preserve">Cómo se ejecuta:  </t>
    </r>
    <r>
      <rPr>
        <sz val="12"/>
        <rFont val="Arial"/>
        <family val="2"/>
      </rPr>
      <t xml:space="preserve">Revisando en SIIF Nación la ejecución de PAC en el transcurso del mes y enviando reporte de avance por lo menos una vez durante el mismo, a las áreas ejecutoras para que adelanten la gestión oportuna de pagos pendientes de tramitar.
</t>
    </r>
    <r>
      <rPr>
        <b/>
        <sz val="12"/>
        <rFont val="Arial"/>
        <family val="2"/>
      </rPr>
      <t xml:space="preserve">Qué pasa con las observaciones o desviaciones: </t>
    </r>
    <r>
      <rPr>
        <sz val="12"/>
        <rFont val="Arial"/>
        <family val="2"/>
      </rPr>
      <t xml:space="preserve">De no obtenerse el radicado de cuentas por pagar pendientes para las cuales las áreas solicitaron PAC, se dará trámite a aquellas que ya se encuentren radicadas en DAF, aún sin haber tenido solicitud de PAC previa.
</t>
    </r>
    <r>
      <rPr>
        <b/>
        <sz val="12"/>
        <rFont val="Arial"/>
        <family val="2"/>
      </rPr>
      <t xml:space="preserve">
Evidencias o soportes de ejecución:</t>
    </r>
    <r>
      <rPr>
        <sz val="12"/>
        <rFont val="Arial"/>
        <family val="2"/>
      </rPr>
      <t xml:space="preserve"> Correo electrónico con el envío de avance de ejecución de PAC. Reporte de avance y ejecución de PAC.</t>
    </r>
  </si>
  <si>
    <r>
      <rPr>
        <b/>
        <sz val="12"/>
        <rFont val="Arial"/>
        <family val="2"/>
      </rPr>
      <t xml:space="preserve">Acción: </t>
    </r>
    <r>
      <rPr>
        <sz val="12"/>
        <rFont val="Arial"/>
        <family val="2"/>
      </rPr>
      <t xml:space="preserve">Informar al Superior jerárquico y Ordenador del gasto para que se realice la gestión necesaria en cuanto al pago y adelantar la investigación de la causa o causas que dieron origen al incumplimiento, para tomar las acciones correctivas a que de lugar la situación. </t>
    </r>
  </si>
  <si>
    <t>Registro de información sin soportes completos y precisos.</t>
  </si>
  <si>
    <t>Suministro de información al proceso contable de forma incompleta o sin verificación.</t>
  </si>
  <si>
    <t>Posibilidad de afectación re putacional por el incompleto o inexacto reflejo de la realidad de los hechos económicos registrados en los estados financieros de la Agencia.</t>
  </si>
  <si>
    <r>
      <t xml:space="preserve">Verificar el soporte de cada hecho económico registrado en SIIF Nación.
</t>
    </r>
    <r>
      <rPr>
        <b/>
        <sz val="12"/>
        <rFont val="Arial"/>
        <family val="2"/>
      </rPr>
      <t xml:space="preserve">Responsable: </t>
    </r>
    <r>
      <rPr>
        <sz val="12"/>
        <rFont val="Arial"/>
        <family val="2"/>
      </rPr>
      <t xml:space="preserve">El(la) profesional especializado(a) con funciones de contador.
</t>
    </r>
    <r>
      <rPr>
        <b/>
        <sz val="12"/>
        <rFont val="Arial"/>
        <family val="2"/>
      </rPr>
      <t>Periodicidad:</t>
    </r>
    <r>
      <rPr>
        <sz val="12"/>
        <rFont val="Arial"/>
        <family val="2"/>
      </rPr>
      <t xml:space="preserve"> Trimestral.
</t>
    </r>
    <r>
      <rPr>
        <b/>
        <sz val="12"/>
        <rFont val="Arial"/>
        <family val="2"/>
      </rPr>
      <t xml:space="preserve">
Propósito:</t>
    </r>
    <r>
      <rPr>
        <sz val="12"/>
        <rFont val="Arial"/>
        <family val="2"/>
      </rPr>
      <t xml:space="preserve"> Que el registro contable de los hechos económicos de la Agencia, reflejen la realidad financiera de la entidad en su totalidad.
</t>
    </r>
    <r>
      <rPr>
        <b/>
        <sz val="12"/>
        <rFont val="Arial"/>
        <family val="2"/>
      </rPr>
      <t>Cómo se ejecuta:</t>
    </r>
    <r>
      <rPr>
        <sz val="12"/>
        <rFont val="Arial"/>
        <family val="2"/>
      </rPr>
      <t xml:space="preserve"> Verifica que  los comprobantes de contabilidad registrados en forma manual o automática, cuenten con la documentación soporte con las características exigidas por ley y/o lineamientos internos de la Agencia.
</t>
    </r>
    <r>
      <rPr>
        <b/>
        <sz val="12"/>
        <rFont val="Arial"/>
        <family val="2"/>
      </rPr>
      <t xml:space="preserve">Qué pasa con las observaciones o desviaciones: </t>
    </r>
    <r>
      <rPr>
        <sz val="12"/>
        <rFont val="Arial"/>
        <family val="2"/>
      </rPr>
      <t xml:space="preserve">Si hace falta algún soporte para el registro de las transacciones, es solicitado al responsable respectivo ya sea interno o externo, a través de correo electrónico.
</t>
    </r>
    <r>
      <rPr>
        <b/>
        <sz val="12"/>
        <rFont val="Arial"/>
        <family val="2"/>
      </rPr>
      <t xml:space="preserve">Evidencias o soportes de la ejecución: </t>
    </r>
    <r>
      <rPr>
        <sz val="12"/>
        <rFont val="Arial"/>
        <family val="2"/>
      </rPr>
      <t>Comprobantes de contabilidad con soportes.</t>
    </r>
  </si>
  <si>
    <r>
      <rPr>
        <b/>
        <sz val="12"/>
        <rFont val="Arial"/>
        <family val="2"/>
      </rPr>
      <t>Acción:</t>
    </r>
    <r>
      <rPr>
        <sz val="12"/>
        <rFont val="Arial"/>
        <family val="2"/>
      </rPr>
      <t xml:space="preserve"> Revisiar y actualizar el Procedimiento Elaboración estados financieros.
</t>
    </r>
    <r>
      <rPr>
        <b/>
        <sz val="12"/>
        <rFont val="Arial"/>
        <family val="2"/>
      </rPr>
      <t xml:space="preserve">Responsbale: </t>
    </r>
    <r>
      <rPr>
        <sz val="12"/>
        <rFont val="Arial"/>
        <family val="2"/>
      </rPr>
      <t>Profesional especializado con funciones de contador.</t>
    </r>
  </si>
  <si>
    <r>
      <rPr>
        <b/>
        <sz val="12"/>
        <rFont val="Arial"/>
        <family val="2"/>
      </rPr>
      <t xml:space="preserve">Acción: </t>
    </r>
    <r>
      <rPr>
        <sz val="12"/>
        <rFont val="Arial"/>
        <family val="2"/>
      </rPr>
      <t xml:space="preserve">Informar al Superior jerárquico y Ordenador del gasto para que se realice la gestión necesaria en cuanto a los ajustes contables que deban efectuarse debidamente soportados y adelantar la investigación de la causa o causas que dieron origen a las inconsistencias presentadas o no reflejadas en los estados financieros, para tomar las acciones correctivas a que de lugar la situación. </t>
    </r>
  </si>
  <si>
    <t>Gestión de talento humano</t>
  </si>
  <si>
    <t>Por reclamos de los servidores públicos.</t>
  </si>
  <si>
    <t>Debido a liquidaciones
inexactas de la nómina o de las liquidaciones finales o fallas en la legalización del acto administrativo.</t>
  </si>
  <si>
    <t>Posibilidad de afectación económica por reclamos de los servidores debido a liquidaciones inexactas de la nómina o de las liquidaciones finales o fallas en la legalización del acto
administrativo.</t>
  </si>
  <si>
    <t xml:space="preserve">     Entre 10 y 50 SMLMV </t>
  </si>
  <si>
    <r>
      <t xml:space="preserve">Hará validaciones aleatorias de los conceptos liquidados en la nómina o de liquidaciones finales y de los actos administrativos.
</t>
    </r>
    <r>
      <rPr>
        <b/>
        <sz val="12"/>
        <rFont val="Arial"/>
        <family val="2"/>
      </rPr>
      <t xml:space="preserve">
Responsable:</t>
    </r>
    <r>
      <rPr>
        <sz val="12"/>
        <rFont val="Arial"/>
        <family val="2"/>
      </rPr>
      <t xml:space="preserve"> El(la) coordinador(a) del grupo interno de trabajo de gestión de talento humano.
</t>
    </r>
    <r>
      <rPr>
        <b/>
        <sz val="12"/>
        <rFont val="Arial"/>
        <family val="2"/>
      </rPr>
      <t>Periodicidad:</t>
    </r>
    <r>
      <rPr>
        <sz val="12"/>
        <rFont val="Arial"/>
        <family val="2"/>
      </rPr>
      <t xml:space="preserve"> Trimestral.
</t>
    </r>
    <r>
      <rPr>
        <b/>
        <sz val="12"/>
        <rFont val="Arial"/>
        <family val="2"/>
      </rPr>
      <t>Propósito:</t>
    </r>
    <r>
      <rPr>
        <sz val="12"/>
        <rFont val="Arial"/>
        <family val="2"/>
      </rPr>
      <t xml:space="preserve"> Prevenir las posibles reclamaciones de los servidores públicos por conceptos liquidados en la nómina o de liquidaciones finales y de los actos administrativos.
</t>
    </r>
    <r>
      <rPr>
        <b/>
        <sz val="12"/>
        <rFont val="Arial"/>
        <family val="2"/>
      </rPr>
      <t>Cómo se ejecuta:</t>
    </r>
    <r>
      <rPr>
        <sz val="12"/>
        <rFont val="Arial"/>
        <family val="2"/>
      </rPr>
      <t xml:space="preserve"> Valida aleatoriamente los conceptos liquidados en la nómina o de liquidaciones finales y de los actos administrativos de los servidores públicos.
</t>
    </r>
    <r>
      <rPr>
        <b/>
        <sz val="12"/>
        <rFont val="Arial"/>
        <family val="2"/>
      </rPr>
      <t xml:space="preserve">
Qué pasa con las observaciones o desviaciones: </t>
    </r>
    <r>
      <rPr>
        <sz val="12"/>
        <rFont val="Arial"/>
        <family val="2"/>
      </rPr>
      <t xml:space="preserve">Si se identifican diferencias en los conceptos liquidados en la nómina o de liquidaciones finales, radicara la novedad presentada por Itop para que el proceso de gestión de tecnologías de la información, realice el trámite de verificación e informe la solución del caso para el ajuste correspondiente; para el caso de los actos administrativos se ajusta con otro acto administrativo.
</t>
    </r>
    <r>
      <rPr>
        <b/>
        <sz val="12"/>
        <rFont val="Arial"/>
        <family val="2"/>
      </rPr>
      <t xml:space="preserve">
Evidencias o soportes: </t>
    </r>
    <r>
      <rPr>
        <sz val="12"/>
        <rFont val="Arial"/>
        <family val="2"/>
      </rPr>
      <t>Certificado o correo electrónico o acta o memorando o acto administrativo o itop, entre otros.</t>
    </r>
  </si>
  <si>
    <r>
      <rPr>
        <b/>
        <sz val="12"/>
        <rFont val="Arial"/>
        <family val="2"/>
      </rPr>
      <t xml:space="preserve">Acción: </t>
    </r>
    <r>
      <rPr>
        <sz val="12"/>
        <rFont val="Arial"/>
        <family val="2"/>
      </rPr>
      <t xml:space="preserve">Reprocesar la nómina para los servidores a los cuales se les presentó la liquidación inexacta, una vez verificada las causas de la misma y notifica el nuevo acto adminisrativo. 
</t>
    </r>
    <r>
      <rPr>
        <b/>
        <sz val="12"/>
        <rFont val="Arial"/>
        <family val="2"/>
      </rPr>
      <t xml:space="preserve">
Responsable: </t>
    </r>
    <r>
      <rPr>
        <sz val="12"/>
        <rFont val="Arial"/>
        <family val="2"/>
      </rPr>
      <t xml:space="preserve">El(la) coordinador(a) del grupo interno de trabajo de gestión de talento humano.
</t>
    </r>
    <r>
      <rPr>
        <b/>
        <sz val="12"/>
        <rFont val="Arial"/>
        <family val="2"/>
      </rPr>
      <t/>
    </r>
  </si>
  <si>
    <t>Por sanción y/o multa.</t>
  </si>
  <si>
    <t>Debido al incumplimiento legal de los requisitos del Sistema de gestión de seguridad y salud en el trabajo (SG-SST).</t>
  </si>
  <si>
    <t>Posibilidad de afectación económica y reputacional por sanciones y/o multas del organismo de control, debido al incumplimiento legal de los requisitos del Sistema de gestión de seguridad y salud en el trabajo (SG-SST).</t>
  </si>
  <si>
    <r>
      <t xml:space="preserve">Actualizar y verifica el cumplimiento de los requisitos legales vigentes mensualmente en la Matriz legal de SST.
</t>
    </r>
    <r>
      <rPr>
        <b/>
        <sz val="12"/>
        <rFont val="Arial"/>
        <family val="2"/>
      </rPr>
      <t xml:space="preserve">
Responsable: </t>
    </r>
    <r>
      <rPr>
        <sz val="12"/>
        <rFont val="Arial"/>
        <family val="2"/>
      </rPr>
      <t xml:space="preserve">El(la) profesional universitario responsable del SG-SST.
</t>
    </r>
    <r>
      <rPr>
        <b/>
        <sz val="12"/>
        <rFont val="Arial"/>
        <family val="2"/>
      </rPr>
      <t>Periodicidad:</t>
    </r>
    <r>
      <rPr>
        <sz val="12"/>
        <rFont val="Arial"/>
        <family val="2"/>
      </rPr>
      <t xml:space="preserve"> 
</t>
    </r>
    <r>
      <rPr>
        <b/>
        <sz val="12"/>
        <rFont val="Arial"/>
        <family val="2"/>
      </rPr>
      <t>Propósito:</t>
    </r>
    <r>
      <rPr>
        <sz val="12"/>
        <rFont val="Arial"/>
        <family val="2"/>
      </rPr>
      <t xml:space="preserve"> Prevenir la materialización del riesgo por incumplimiento legal en SST.
</t>
    </r>
    <r>
      <rPr>
        <b/>
        <sz val="12"/>
        <rFont val="Arial"/>
        <family val="2"/>
      </rPr>
      <t xml:space="preserve">Cómo se ejecuta: </t>
    </r>
    <r>
      <rPr>
        <sz val="12"/>
        <rFont val="Arial"/>
        <family val="2"/>
      </rPr>
      <t xml:space="preserve">Revisa la normativa nacional (SST y RL), actualiza la matriz legal, analiza e informa a toda a los responsables para su aplicación y dar cumplimiento, valida que los responsables apliquen la normatividad vigente y notifica el posible incumplimiento.
</t>
    </r>
    <r>
      <rPr>
        <b/>
        <sz val="12"/>
        <rFont val="Arial"/>
        <family val="2"/>
      </rPr>
      <t>Qué pasa con las observaciones o desviaciones:</t>
    </r>
    <r>
      <rPr>
        <sz val="12"/>
        <rFont val="Arial"/>
        <family val="2"/>
      </rPr>
      <t xml:space="preserve"> Notifica el posible incumplimiento de un requisito legal en SST. 
</t>
    </r>
    <r>
      <rPr>
        <b/>
        <sz val="12"/>
        <rFont val="Arial"/>
        <family val="2"/>
      </rPr>
      <t>Evidencias o soportes de la ejecución:</t>
    </r>
    <r>
      <rPr>
        <sz val="12"/>
        <rFont val="Arial"/>
        <family val="2"/>
      </rPr>
      <t xml:space="preserve"> Matriz legal SST o correo electrónico notificando la actualización del normograma de la Agencia, entre otros. </t>
    </r>
  </si>
  <si>
    <r>
      <rPr>
        <b/>
        <sz val="12"/>
        <rFont val="Arial"/>
        <family val="2"/>
      </rPr>
      <t xml:space="preserve">Acción: </t>
    </r>
    <r>
      <rPr>
        <sz val="12"/>
        <rFont val="Arial"/>
        <family val="2"/>
      </rPr>
      <t xml:space="preserve">Realizar seguimiento al cumplimiento del plan de trabajo anual del SG-SST.
</t>
    </r>
    <r>
      <rPr>
        <b/>
        <sz val="12"/>
        <rFont val="Arial"/>
        <family val="2"/>
      </rPr>
      <t xml:space="preserve">
Responsable: </t>
    </r>
    <r>
      <rPr>
        <sz val="12"/>
        <rFont val="Arial"/>
        <family val="2"/>
      </rPr>
      <t xml:space="preserve">El(la) profesional responsable del SG-SST. 
</t>
    </r>
  </si>
  <si>
    <r>
      <t xml:space="preserve">Velar porque los actos administrativos que se expidan a través del proceso Gestión de talento humano de la Agencia, se ajusten a la normatividad legal vigente.
</t>
    </r>
    <r>
      <rPr>
        <b/>
        <sz val="12"/>
        <rFont val="Arial"/>
        <family val="2"/>
      </rPr>
      <t xml:space="preserve">Responsable: </t>
    </r>
    <r>
      <rPr>
        <sz val="12"/>
        <rFont val="Arial"/>
        <family val="2"/>
      </rPr>
      <t xml:space="preserve">El(la) coordinador(a) del grupo interno de trabajo de Gestión de talento humano. 
</t>
    </r>
    <r>
      <rPr>
        <b/>
        <sz val="12"/>
        <rFont val="Arial"/>
        <family val="2"/>
      </rPr>
      <t xml:space="preserve">Periodicidad: </t>
    </r>
    <r>
      <rPr>
        <sz val="12"/>
        <rFont val="Arial"/>
        <family val="2"/>
      </rPr>
      <t xml:space="preserve">Cada vez que se generé un acto administrativo.
</t>
    </r>
    <r>
      <rPr>
        <b/>
        <sz val="12"/>
        <rFont val="Arial"/>
        <family val="2"/>
      </rPr>
      <t xml:space="preserve">Propósito: </t>
    </r>
    <r>
      <rPr>
        <sz val="12"/>
        <rFont val="Arial"/>
        <family val="2"/>
      </rPr>
      <t xml:space="preserve">Asegurar que los actos administrativos expedidos a través del proceso Gestión de talento humano, se ajusten a la normatividad vigente que le corresponda, para prevenir la ocurrencia de cualquier posible situación interna o externa que le pueda implicar responsabilidades jurídicas con efectos patrimoniales y/o conciliaciones extrajudiciales y/o judiciales y/o demandas que generen para la Agencia costos de carácter monetario, humanos y técnicos.
</t>
    </r>
    <r>
      <rPr>
        <b/>
        <sz val="12"/>
        <rFont val="Arial"/>
        <family val="2"/>
      </rPr>
      <t>Cómo se ejecuta:</t>
    </r>
    <r>
      <rPr>
        <sz val="12"/>
        <rFont val="Arial"/>
        <family val="2"/>
      </rPr>
      <t xml:space="preserve"> A través de una revisión minuciosa del acto administrativo por parte del(a) coordinador(a) del grupo interno de trabajo del proceso Gestión de talento humano. 
</t>
    </r>
    <r>
      <rPr>
        <b/>
        <sz val="12"/>
        <rFont val="Arial"/>
        <family val="2"/>
      </rPr>
      <t>Qué pasa con las observaciones o desviaciones</t>
    </r>
    <r>
      <rPr>
        <sz val="12"/>
        <rFont val="Arial"/>
        <family val="2"/>
      </rPr>
      <t xml:space="preserve">: De identificarse alguna novedad en el acto administrativo, informar al superior jerárquico y corregir o derogar el acto administrativo en cuestión . 
</t>
    </r>
    <r>
      <rPr>
        <b/>
        <sz val="12"/>
        <rFont val="Arial"/>
        <family val="2"/>
      </rPr>
      <t>Evidencias o soportes de la ejecución:</t>
    </r>
    <r>
      <rPr>
        <sz val="12"/>
        <rFont val="Arial"/>
        <family val="2"/>
      </rPr>
      <t xml:space="preserve"> Acto administrativo (con flujo de aprobación: de quienes firman, vo.bo., revisó y proyecto).</t>
    </r>
  </si>
  <si>
    <r>
      <rPr>
        <b/>
        <sz val="12"/>
        <rFont val="Arial"/>
        <family val="2"/>
      </rPr>
      <t>Acción:</t>
    </r>
    <r>
      <rPr>
        <sz val="12"/>
        <rFont val="Arial"/>
        <family val="2"/>
      </rPr>
      <t xml:space="preserve"> Pendiente de formular el plan de acción  o de manejo.
</t>
    </r>
    <r>
      <rPr>
        <b/>
        <sz val="12"/>
        <rFont val="Arial"/>
        <family val="2"/>
      </rPr>
      <t xml:space="preserve">
Resposanble:</t>
    </r>
    <r>
      <rPr>
        <sz val="12"/>
        <rFont val="Arial"/>
        <family val="2"/>
      </rPr>
      <t xml:space="preserve"> El(la) coordinador(a) del grupo interno de trabajo de Gestión de talento humano.</t>
    </r>
  </si>
  <si>
    <t xml:space="preserve">Administración de recursos de cooperación internacional no reembolsables y donaciones en especie </t>
  </si>
  <si>
    <t>Por la reclamación de la DIAN y queja y/o sanción de los organismos de vigilancia y control.</t>
  </si>
  <si>
    <t>Debido al incumplimiento en los requisitos para tramitar donaciones por parte de la Agencia.</t>
  </si>
  <si>
    <t>Posibilidad de afectación reputacional, por la reclamación de la DIAN y queja y/o sanción de los organismos de vigilancia y control, debido al incumplimiento en los requisitos para tramitar donaciones por parte de la Agencia.</t>
  </si>
  <si>
    <r>
      <t xml:space="preserve">Verificar previamente cada uno de los ítems de la donación teniendo en cuenta sus cualidades y especificaciones técnicas.
</t>
    </r>
    <r>
      <rPr>
        <b/>
        <sz val="12"/>
        <rFont val="Arial"/>
        <family val="2"/>
      </rPr>
      <t xml:space="preserve">
Responsable:</t>
    </r>
    <r>
      <rPr>
        <sz val="12"/>
        <rFont val="Arial"/>
        <family val="2"/>
      </rPr>
      <t xml:space="preserve"> El(a) profesional asignado(a) a desarrollar las actividades necesarias para la canalización de donaciones en especie y el secretario ejecutivo del grupo interno de trabajo de administración de recursos de cooperación internacional no reembolsables y donaciones en especie.
</t>
    </r>
    <r>
      <rPr>
        <b/>
        <sz val="12"/>
        <rFont val="Arial"/>
        <family val="2"/>
      </rPr>
      <t>Periocidad:</t>
    </r>
    <r>
      <rPr>
        <sz val="12"/>
        <rFont val="Arial"/>
        <family val="2"/>
      </rPr>
      <t xml:space="preserve"> Cada vez que llegue una donación. 
</t>
    </r>
    <r>
      <rPr>
        <b/>
        <sz val="12"/>
        <rFont val="Arial"/>
        <family val="2"/>
      </rPr>
      <t xml:space="preserve">Propósito: </t>
    </r>
    <r>
      <rPr>
        <sz val="12"/>
        <rFont val="Arial"/>
        <family val="2"/>
      </rPr>
      <t xml:space="preserve">Prevenir la posibilidad de afectación a la Agencia por el incumplimiento de los ítems de la donación.
</t>
    </r>
    <r>
      <rPr>
        <b/>
        <sz val="12"/>
        <rFont val="Arial"/>
        <family val="2"/>
      </rPr>
      <t>Cómo se ejecuta:</t>
    </r>
    <r>
      <rPr>
        <sz val="12"/>
        <rFont val="Arial"/>
        <family val="2"/>
      </rPr>
      <t xml:space="preserve"> Mediante la revisión de cada uno de los ítems para cada donación, teniendo en cuenta sus cualidades y especificaciones técnicas.
</t>
    </r>
    <r>
      <rPr>
        <b/>
        <sz val="12"/>
        <rFont val="Arial"/>
        <family val="2"/>
      </rPr>
      <t xml:space="preserve">
Qué pasa con las observaciones o desviaciones:</t>
    </r>
    <r>
      <rPr>
        <sz val="12"/>
        <rFont val="Arial"/>
        <family val="2"/>
      </rPr>
      <t xml:space="preserve"> Se analizan  las novedades presentadas en el ejercicio de la revisión para tomar las medidas respectivas, escalando a la instancia correspondiente y evitar la indebida recepción de la donación.
</t>
    </r>
    <r>
      <rPr>
        <b/>
        <sz val="12"/>
        <rFont val="Arial"/>
        <family val="2"/>
      </rPr>
      <t xml:space="preserve">Evidencias o soportes de la ejecución: </t>
    </r>
    <r>
      <rPr>
        <sz val="12"/>
        <rFont val="Arial"/>
        <family val="2"/>
      </rPr>
      <t>ítems o comunicación o correo electrónico, entre otros.</t>
    </r>
  </si>
  <si>
    <r>
      <rPr>
        <b/>
        <sz val="12"/>
        <rFont val="Arial"/>
        <family val="2"/>
      </rPr>
      <t xml:space="preserve">Acción: </t>
    </r>
    <r>
      <rPr>
        <sz val="12"/>
        <rFont val="Arial"/>
        <family val="2"/>
      </rPr>
      <t xml:space="preserve">Actualiza Manual de donaciones, procedimiento, formato, entre otros.
</t>
    </r>
    <r>
      <rPr>
        <b/>
        <sz val="12"/>
        <rFont val="Arial"/>
        <family val="2"/>
      </rPr>
      <t xml:space="preserve">
Profesional: </t>
    </r>
    <r>
      <rPr>
        <sz val="12"/>
        <rFont val="Arial"/>
        <family val="2"/>
      </rPr>
      <t xml:space="preserve">El(a) profesional asignado(a) a desarrollar las actividades necesarias para la canalización de donaciones en especie. 
</t>
    </r>
  </si>
  <si>
    <r>
      <t xml:space="preserve">Solicitar el ajuste a la factura no comercial donde se relacionen los insumos enviados (cantidades, referencias) y las especificaciones correctas de la mercancía.
</t>
    </r>
    <r>
      <rPr>
        <b/>
        <sz val="12"/>
        <rFont val="Arial"/>
        <family val="2"/>
      </rPr>
      <t xml:space="preserve">
Responsbale: </t>
    </r>
    <r>
      <rPr>
        <sz val="12"/>
        <rFont val="Arial"/>
        <family val="2"/>
      </rPr>
      <t xml:space="preserve">El(la) profesional asignado(a) a desarrollar las actividades necesarias para la canalización de donaciones en especie.
</t>
    </r>
    <r>
      <rPr>
        <b/>
        <sz val="12"/>
        <rFont val="Arial"/>
        <family val="2"/>
      </rPr>
      <t xml:space="preserve">Periocidad: </t>
    </r>
    <r>
      <rPr>
        <sz val="12"/>
        <rFont val="Arial"/>
        <family val="2"/>
      </rPr>
      <t xml:space="preserve">Cada vez que se requiera.
</t>
    </r>
    <r>
      <rPr>
        <b/>
        <sz val="12"/>
        <rFont val="Arial"/>
        <family val="2"/>
      </rPr>
      <t>Propósito:</t>
    </r>
    <r>
      <rPr>
        <sz val="12"/>
        <rFont val="Arial"/>
        <family val="2"/>
      </rPr>
      <t xml:space="preserve"> Prevenir la posibilidad de afectación a la Agencia por la incorrecta información contenida en la factura no comercial. 
</t>
    </r>
    <r>
      <rPr>
        <b/>
        <sz val="12"/>
        <rFont val="Arial"/>
        <family val="2"/>
      </rPr>
      <t xml:space="preserve">Cómo se ejecuta: </t>
    </r>
    <r>
      <rPr>
        <sz val="12"/>
        <rFont val="Arial"/>
        <family val="2"/>
      </rPr>
      <t xml:space="preserve">Revisa la información registrada en los campos de la factura no comercial (insumos enviados, cantidades, referencias, especificaciones de la mercancia, entre otros).
</t>
    </r>
    <r>
      <rPr>
        <b/>
        <sz val="12"/>
        <rFont val="Arial"/>
        <family val="2"/>
      </rPr>
      <t xml:space="preserve">Qué pasa con las observaciones o desviaciones: </t>
    </r>
    <r>
      <rPr>
        <sz val="12"/>
        <rFont val="Arial"/>
        <family val="2"/>
      </rPr>
      <t xml:space="preserve">Se analizan  las novedades presentadas en el ejercicio de la revisión para tomar las medidas respectivas, escalando a la instancia correspondiente y evitar la indebida recepción de la factura no comercial.  
</t>
    </r>
    <r>
      <rPr>
        <b/>
        <sz val="12"/>
        <rFont val="Arial"/>
        <family val="2"/>
      </rPr>
      <t>Evidencias o soportes de la ejecución:</t>
    </r>
    <r>
      <rPr>
        <sz val="12"/>
        <rFont val="Arial"/>
        <family val="2"/>
      </rPr>
      <t xml:space="preserve"> Factura, comunicación o correo electrónico, entre otros. </t>
    </r>
  </si>
  <si>
    <r>
      <t xml:space="preserve">Solicitar una comunicación oficial en la cual se enumeren los ítems a adquirir con sus cantidades y sus especificaciones incluidos en el certificado de donación.
</t>
    </r>
    <r>
      <rPr>
        <b/>
        <sz val="12"/>
        <rFont val="Arial"/>
        <family val="2"/>
      </rPr>
      <t xml:space="preserve">
Responsbale: </t>
    </r>
    <r>
      <rPr>
        <sz val="12"/>
        <rFont val="Arial"/>
        <family val="2"/>
      </rPr>
      <t xml:space="preserve">El(la) profesional asignado(a) a desarrollar las actividades necesarias para la canalización de donaciones en Especie.
</t>
    </r>
    <r>
      <rPr>
        <b/>
        <sz val="12"/>
        <rFont val="Arial"/>
        <family val="2"/>
      </rPr>
      <t>Periocidad:</t>
    </r>
    <r>
      <rPr>
        <sz val="12"/>
        <rFont val="Arial"/>
        <family val="2"/>
      </rPr>
      <t xml:space="preserve"> Cada vez que se requiera para trámite de la donación.  
</t>
    </r>
    <r>
      <rPr>
        <b/>
        <sz val="12"/>
        <rFont val="Arial"/>
        <family val="2"/>
      </rPr>
      <t xml:space="preserve">Propósito: </t>
    </r>
    <r>
      <rPr>
        <sz val="12"/>
        <rFont val="Arial"/>
        <family val="2"/>
      </rPr>
      <t xml:space="preserve">Prevenir la posibilidad de afectación a la Agencia por la falta de requisitos (comunicación oficial con ítems incluidos en el certificado de donación) en el trámite de la donación.
</t>
    </r>
    <r>
      <rPr>
        <b/>
        <sz val="12"/>
        <rFont val="Arial"/>
        <family val="2"/>
      </rPr>
      <t xml:space="preserve">Cómo se ejecuta: </t>
    </r>
    <r>
      <rPr>
        <sz val="12"/>
        <rFont val="Arial"/>
        <family val="2"/>
      </rPr>
      <t xml:space="preserve">Solicita al responsable comunicación oficial, donde relacionen y enumeren todos los ítems a adquirir, indicando cantidades y especificaciones en cada uno, incluidas en el certificado de donación.
</t>
    </r>
    <r>
      <rPr>
        <b/>
        <sz val="12"/>
        <rFont val="Arial"/>
        <family val="2"/>
      </rPr>
      <t>Qué pasa con las observaciones o desviaciones:</t>
    </r>
    <r>
      <rPr>
        <sz val="12"/>
        <rFont val="Arial"/>
        <family val="2"/>
      </rPr>
      <t xml:space="preserve"> Se analizan  las novedades presentadas en el ejercicio de la revisión para tomar las medidas respectivas, escalando a la instancia correspondiente y evitar la indebida recepción de la factura no comercial  
</t>
    </r>
    <r>
      <rPr>
        <b/>
        <sz val="12"/>
        <rFont val="Arial"/>
        <family val="2"/>
      </rPr>
      <t>Evidencias o soportes de la ejecución:</t>
    </r>
    <r>
      <rPr>
        <sz val="12"/>
        <rFont val="Arial"/>
        <family val="2"/>
      </rPr>
      <t xml:space="preserve"> Comunicación, correo electrónico, entre otros.</t>
    </r>
  </si>
  <si>
    <r>
      <rPr>
        <b/>
        <sz val="12"/>
        <rFont val="Arial"/>
        <family val="2"/>
      </rPr>
      <t xml:space="preserve">Acción: </t>
    </r>
    <r>
      <rPr>
        <sz val="12"/>
        <rFont val="Arial"/>
        <family val="2"/>
      </rPr>
      <t xml:space="preserve">Actualiza Manual de donaciones, procedimiento, formato, entre otros.
</t>
    </r>
    <r>
      <rPr>
        <b/>
        <sz val="12"/>
        <rFont val="Arial"/>
        <family val="2"/>
      </rPr>
      <t xml:space="preserve">
Responsable: </t>
    </r>
    <r>
      <rPr>
        <sz val="12"/>
        <rFont val="Arial"/>
        <family val="2"/>
      </rPr>
      <t xml:space="preserve">El(a) profesional asignado(a) a desarrollar las actividades necesarias para la canalización de donaciones en especie.
</t>
    </r>
  </si>
  <si>
    <r>
      <t xml:space="preserve">Control del acta de entrega de la donación al beneficiario final, teniendo en cuenta la voluntad del donante con respecto al beneficiario final.
</t>
    </r>
    <r>
      <rPr>
        <b/>
        <sz val="12"/>
        <rFont val="Arial"/>
        <family val="2"/>
      </rPr>
      <t xml:space="preserve">
Responsable:</t>
    </r>
    <r>
      <rPr>
        <sz val="12"/>
        <rFont val="Arial"/>
        <family val="2"/>
      </rPr>
      <t xml:space="preserve"> El(a) profesional asignado(a) a desarrollar las actividades necesarias para la canalización de donaciones en especie.
</t>
    </r>
    <r>
      <rPr>
        <b/>
        <sz val="12"/>
        <rFont val="Arial"/>
        <family val="2"/>
      </rPr>
      <t>Periocidad:</t>
    </r>
    <r>
      <rPr>
        <sz val="12"/>
        <rFont val="Arial"/>
        <family val="2"/>
      </rPr>
      <t xml:space="preserve"> Cada vez que se requiera para trámite de la donación. 
</t>
    </r>
    <r>
      <rPr>
        <b/>
        <sz val="12"/>
        <rFont val="Arial"/>
        <family val="2"/>
      </rPr>
      <t xml:space="preserve">Propósito: </t>
    </r>
    <r>
      <rPr>
        <sz val="12"/>
        <rFont val="Arial"/>
        <family val="2"/>
      </rPr>
      <t xml:space="preserve">Prevenir la posibilidad de afectación a la Agencia por la falta de requisitos (acta de entrega de la donación final con sus respectivos soportes y evidencias de entrega) en el trámite de la donación.
</t>
    </r>
    <r>
      <rPr>
        <b/>
        <sz val="12"/>
        <rFont val="Arial"/>
        <family val="2"/>
      </rPr>
      <t xml:space="preserve">Cómo se ejecuta: </t>
    </r>
    <r>
      <rPr>
        <sz val="12"/>
        <rFont val="Arial"/>
        <family val="2"/>
      </rPr>
      <t xml:space="preserve">Se trámita y controla el acta de entrega de la donación al beneficiario final, teniendo en cuenta la voluntad del donante con respecto al beneficiario final.
</t>
    </r>
    <r>
      <rPr>
        <b/>
        <sz val="12"/>
        <rFont val="Arial"/>
        <family val="2"/>
      </rPr>
      <t xml:space="preserve">
Qué pasa con las observaciones o desviaciones: </t>
    </r>
    <r>
      <rPr>
        <sz val="12"/>
        <rFont val="Arial"/>
        <family val="2"/>
      </rPr>
      <t xml:space="preserve">Se analizan  las novedades presentadas en el ejercicio del trámite del acta de entrega para tomar las medidas respectivas, escalando a la instancia correspondiente y evitar la indebida entrega de la donación al beneficiario final.   
</t>
    </r>
    <r>
      <rPr>
        <b/>
        <sz val="12"/>
        <rFont val="Arial"/>
        <family val="2"/>
      </rPr>
      <t xml:space="preserve">Evidencias o soportes de la ejecución: </t>
    </r>
    <r>
      <rPr>
        <sz val="12"/>
        <rFont val="Arial"/>
        <family val="2"/>
      </rPr>
      <t>Acta de entrega, comunicación o correo electrónico, entre otros.</t>
    </r>
  </si>
  <si>
    <r>
      <t xml:space="preserve">Registrar información correspondiente a las donaciones recibidas, verificadas y tramitadas, las digitaliza y archiva con sus soportes, y socializa la documentación y demás a partes interesadas y grupos de valor.
</t>
    </r>
    <r>
      <rPr>
        <b/>
        <sz val="12"/>
        <rFont val="Arial"/>
        <family val="2"/>
      </rPr>
      <t xml:space="preserve">
Responsable: </t>
    </r>
    <r>
      <rPr>
        <sz val="12"/>
        <rFont val="Arial"/>
        <family val="2"/>
      </rPr>
      <t xml:space="preserve">El(a) profesional asignado(a) a desarrollar las actividades necesarias para la canalización de donaciones en especie y el secretario ejecutivo del grupo interno de trabajo de administración de recursos de cooperación internacional no reembolsables y donaciones en especie.
</t>
    </r>
    <r>
      <rPr>
        <b/>
        <sz val="12"/>
        <rFont val="Arial"/>
        <family val="2"/>
      </rPr>
      <t xml:space="preserve">Periocidad: </t>
    </r>
    <r>
      <rPr>
        <sz val="12"/>
        <rFont val="Arial"/>
        <family val="2"/>
      </rPr>
      <t xml:space="preserve">Cada vez que se requiera para trámite de donación.
</t>
    </r>
    <r>
      <rPr>
        <b/>
        <sz val="12"/>
        <rFont val="Arial"/>
        <family val="2"/>
      </rPr>
      <t xml:space="preserve">Propósito: </t>
    </r>
    <r>
      <rPr>
        <sz val="12"/>
        <rFont val="Arial"/>
        <family val="2"/>
      </rPr>
      <t xml:space="preserve">Prevenir la posibilidad de afectación a la Agencia por la falta de incumplimiento en los requisitos y lineamientos para donaciones. 
</t>
    </r>
    <r>
      <rPr>
        <b/>
        <sz val="12"/>
        <rFont val="Arial"/>
        <family val="2"/>
      </rPr>
      <t xml:space="preserve">Cómo se ejecuta: </t>
    </r>
    <r>
      <rPr>
        <sz val="12"/>
        <rFont val="Arial"/>
        <family val="2"/>
      </rPr>
      <t xml:space="preserve">Recibe, verifica, tramita, digitaliza, archiva, registra, socializa, entre otros en los instrumentos (formatos) y aplicativos (Cíclope, Orfeo, Sofia, entre otros), acorde con los lineamientos establecidos por la Agencia y normatividad que aplica.    
</t>
    </r>
    <r>
      <rPr>
        <b/>
        <sz val="12"/>
        <rFont val="Arial"/>
        <family val="2"/>
      </rPr>
      <t>Qué pasa con las observaciones o desviaciones:</t>
    </r>
    <r>
      <rPr>
        <sz val="12"/>
        <rFont val="Arial"/>
        <family val="2"/>
      </rPr>
      <t xml:space="preserve"> Se analizan  las novedades presentadas en el trámite de donaciones, escalando a la instancia correspondiente y aplicando las instrucciones impartidas.
</t>
    </r>
    <r>
      <rPr>
        <b/>
        <sz val="12"/>
        <rFont val="Arial"/>
        <family val="2"/>
      </rPr>
      <t xml:space="preserve">Evidencias o soportes de la ejecución: </t>
    </r>
    <r>
      <rPr>
        <sz val="12"/>
        <rFont val="Arial"/>
        <family val="2"/>
      </rPr>
      <t xml:space="preserve">Control o registros en cada tarea (Recibe, verifica, tramita, digitaliza, archiva, registra, socializa), entre otros. </t>
    </r>
  </si>
  <si>
    <t>Identificación y priorización de cooperación internacional</t>
  </si>
  <si>
    <t>Por baja alineación de las prioridades de los cooperantes internacionales con las prioridades definidas en la ENCI 2023-2027</t>
  </si>
  <si>
    <t>Debido a la debilidad en el posicionamiento de APC-Colombia como coordinador técnico de la AOD no reembolsable que recibe el país.</t>
  </si>
  <si>
    <t>Posibilidad de afectación reputacional, por la baja alineación de las prioridades de los cooperantes internacionales con las prioridades definidas en la ENCI 2023-2027, debido a la debilidad en el posicionamiento de APC-Colombia como coordinador técnico de la AOD no reembolsable que recibe el país.</t>
  </si>
  <si>
    <t>Usuarios, productos y prácticas</t>
  </si>
  <si>
    <r>
      <t xml:space="preserve">Consolidar y enviar para publicación, el documento con Analisis de la Ayuda Oficial al Desarrollo (AOD), recibida durante la vigencia anterior.
</t>
    </r>
    <r>
      <rPr>
        <b/>
        <sz val="12"/>
        <rFont val="Arial"/>
        <family val="2"/>
      </rPr>
      <t>Responsable:</t>
    </r>
    <r>
      <rPr>
        <sz val="12"/>
        <rFont val="Arial"/>
        <family val="2"/>
      </rPr>
      <t xml:space="preserve"> El equipo técnico de la Dirección de gestión de demanda de cooperación internacional.
</t>
    </r>
    <r>
      <rPr>
        <b/>
        <sz val="12"/>
        <rFont val="Arial"/>
        <family val="2"/>
      </rPr>
      <t xml:space="preserve">Periodicidad: </t>
    </r>
    <r>
      <rPr>
        <sz val="12"/>
        <rFont val="Arial"/>
        <family val="2"/>
      </rPr>
      <t xml:space="preserve">Anual. 
</t>
    </r>
    <r>
      <rPr>
        <b/>
        <sz val="12"/>
        <rFont val="Arial"/>
        <family val="2"/>
      </rPr>
      <t>Propósito:</t>
    </r>
    <r>
      <rPr>
        <sz val="12"/>
        <rFont val="Arial"/>
        <family val="2"/>
      </rPr>
      <t xml:space="preserve"> Brindar información a los cooperantes internacionales y la ciudadanía en general, sobre la cooperación recibida y su alineación a las prioridades nacionales incluida la ENCI.
</t>
    </r>
    <r>
      <rPr>
        <b/>
        <sz val="12"/>
        <rFont val="Arial"/>
        <family val="2"/>
      </rPr>
      <t>Cómo se ejecuta:</t>
    </r>
    <r>
      <rPr>
        <sz val="12"/>
        <rFont val="Arial"/>
        <family val="2"/>
      </rPr>
      <t xml:space="preserve"> Este documento tomará como base la información registrada en el sistema de información correspondiente con el análisis de comportamiento correspondiente.
</t>
    </r>
    <r>
      <rPr>
        <b/>
        <sz val="12"/>
        <rFont val="Arial"/>
        <family val="2"/>
      </rPr>
      <t>Qué pasa con las observaciones o desviaciones:</t>
    </r>
    <r>
      <rPr>
        <sz val="12"/>
        <rFont val="Arial"/>
        <family val="2"/>
      </rPr>
      <t xml:space="preserve"> Si existen, como que el documento no pueda ser publicado, se emplearán medios alternativos para su socialización, como el envío a través de correo electrónico a los usuarios interesados y se dejará como evidencia el documento final.
</t>
    </r>
    <r>
      <rPr>
        <b/>
        <sz val="12"/>
        <rFont val="Arial"/>
        <family val="2"/>
      </rPr>
      <t>Evidencias o soportes de la ejecución:</t>
    </r>
    <r>
      <rPr>
        <sz val="12"/>
        <rFont val="Arial"/>
        <family val="2"/>
      </rPr>
      <t xml:space="preserve"> El documento con Analisis de la Ayuda Oficial al Desarrollo (AOD), correo electrónico, entre otros.</t>
    </r>
  </si>
  <si>
    <r>
      <rPr>
        <b/>
        <sz val="12"/>
        <rFont val="Arial"/>
        <family val="2"/>
      </rPr>
      <t xml:space="preserve">Acción: </t>
    </r>
    <r>
      <rPr>
        <sz val="12"/>
        <rFont val="Arial"/>
        <family val="2"/>
      </rPr>
      <t xml:space="preserve">Emplear medios alternativos para su socialización, como el envío a través de correo electrónico a los usuarios interesados y se deja como evidencia el documento final, en caso de que el documento no pueda ser publicado.
</t>
    </r>
    <r>
      <rPr>
        <b/>
        <sz val="12"/>
        <rFont val="Arial"/>
        <family val="2"/>
      </rPr>
      <t xml:space="preserve">
Responsable: </t>
    </r>
    <r>
      <rPr>
        <sz val="12"/>
        <rFont val="Arial"/>
        <family val="2"/>
      </rPr>
      <t xml:space="preserve">El equipo técnico de la Dirección de gestión de demanda de cooperación internacional.
</t>
    </r>
  </si>
  <si>
    <r>
      <t xml:space="preserve">Elaborar y hacer seguimiento trimestral a treinta (30) planes de trabajo para la vigencia 2022, con las fuentes oficiales y no oficiales de cooperación internacional con las que trabajan.
</t>
    </r>
    <r>
      <rPr>
        <b/>
        <sz val="12"/>
        <rFont val="Arial"/>
        <family val="2"/>
      </rPr>
      <t>Responsable:</t>
    </r>
    <r>
      <rPr>
        <sz val="12"/>
        <rFont val="Arial"/>
        <family val="2"/>
      </rPr>
      <t xml:space="preserve"> Los profesionales de la Dirección de gestión de demanda de cooperación internacional.
</t>
    </r>
    <r>
      <rPr>
        <b/>
        <sz val="12"/>
        <rFont val="Arial"/>
        <family val="2"/>
      </rPr>
      <t>Periodicidad:</t>
    </r>
    <r>
      <rPr>
        <sz val="12"/>
        <rFont val="Arial"/>
        <family val="2"/>
      </rPr>
      <t xml:space="preserve"> Trimestral. 
</t>
    </r>
    <r>
      <rPr>
        <b/>
        <sz val="12"/>
        <rFont val="Arial"/>
        <family val="2"/>
      </rPr>
      <t>Propósito:</t>
    </r>
    <r>
      <rPr>
        <sz val="12"/>
        <rFont val="Arial"/>
        <family val="2"/>
      </rPr>
      <t xml:space="preserve"> Contribuir al fortalecimiento de la relación con el cooperante y la identificación de oportunidades de trabajo articulado en diferentes espacios de trabajo.
</t>
    </r>
    <r>
      <rPr>
        <b/>
        <sz val="12"/>
        <rFont val="Arial"/>
        <family val="2"/>
      </rPr>
      <t>Cómo se ejecuta:</t>
    </r>
    <r>
      <rPr>
        <sz val="12"/>
        <rFont val="Arial"/>
        <family val="2"/>
      </rPr>
      <t xml:space="preserve"> Los planes de trabajo se elaborarán con base en la plantilla correspondiente y cada profesional registrará en ella el cumplimiento de las actividades previstas.
</t>
    </r>
    <r>
      <rPr>
        <b/>
        <sz val="12"/>
        <rFont val="Arial"/>
        <family val="2"/>
      </rPr>
      <t xml:space="preserve">Qué pasa con las observaciones o desviaciones: </t>
    </r>
    <r>
      <rPr>
        <sz val="12"/>
        <rFont val="Arial"/>
        <family val="2"/>
      </rPr>
      <t xml:space="preserve">De cada actividad, en caso de observación o desviación porque un plan de trabajo no se esta cumpliendo, se deberán revisar las actividades propuestas y analizar las causas de retraso para poder implementar las acciones correctivas del caso. Este ejercicio se hará conjuntamente con los(las) coordinadores(ras) y el(la) director(a) de la dirección.
</t>
    </r>
    <r>
      <rPr>
        <b/>
        <sz val="12"/>
        <rFont val="Arial"/>
        <family val="2"/>
      </rPr>
      <t>Evidencias o soportes de ejecución:</t>
    </r>
    <r>
      <rPr>
        <sz val="12"/>
        <rFont val="Arial"/>
        <family val="2"/>
      </rPr>
      <t xml:space="preserve"> El plan de trabajo con sus seguimiento correspondiente.
</t>
    </r>
  </si>
  <si>
    <r>
      <rPr>
        <b/>
        <sz val="12"/>
        <rFont val="Arial"/>
        <family val="2"/>
      </rPr>
      <t>Acción:</t>
    </r>
    <r>
      <rPr>
        <sz val="12"/>
        <rFont val="Arial"/>
        <family val="2"/>
      </rPr>
      <t xml:space="preserve"> Implementar las acciones correctivas del caso específico (de cada actividad, en caso de observación o desviación, porque un plan de trabajo no se esta cumpliendo, se realizarán el ejercicio de revisión de las actividades propuestas y analizar las causas de retraso para hacer las correcciones necesarias).
</t>
    </r>
    <r>
      <rPr>
        <b/>
        <sz val="12"/>
        <rFont val="Arial"/>
        <family val="2"/>
      </rPr>
      <t xml:space="preserve">
Responsable: </t>
    </r>
    <r>
      <rPr>
        <sz val="12"/>
        <rFont val="Arial"/>
        <family val="2"/>
      </rPr>
      <t xml:space="preserve">Los(las) coordinadores(ras) y el(la) director(a) de la Dirección de gestión de demanda
</t>
    </r>
  </si>
  <si>
    <t>Por divulgación de información errada de la cooperación internacional recibida por Colombia y a la que puede acceder el país.</t>
  </si>
  <si>
    <t xml:space="preserve">Debido a fallas en el sistema de información de la cooperación internacional (CICLOPE) y/o fallas en la validación de la información registrada.
</t>
  </si>
  <si>
    <t xml:space="preserve">Posibilidad de afectación reputacional, por divulgación de información errada de la cooperación internacional recibida por Colombia y a la que puede acceder el país, debido a fallas en el sistema de información de la cooperación internacional (CICLOPE) y/o fallas en la validación de la información registrada.
</t>
  </si>
  <si>
    <r>
      <t xml:space="preserve">Participar en el proceso de mejora continua de las herramientas de registro y divulgación de información sobre la cooperación internacional que recibe el país.
</t>
    </r>
    <r>
      <rPr>
        <b/>
        <sz val="12"/>
        <rFont val="Arial"/>
        <family val="2"/>
      </rPr>
      <t>Responsable:</t>
    </r>
    <r>
      <rPr>
        <sz val="12"/>
        <rFont val="Arial"/>
        <family val="2"/>
      </rPr>
      <t xml:space="preserve"> Los profesionales de la Dirección de gestión de demanda de cooperación internacional.
</t>
    </r>
    <r>
      <rPr>
        <b/>
        <sz val="12"/>
        <rFont val="Arial"/>
        <family val="2"/>
      </rPr>
      <t>Periodicidad:</t>
    </r>
    <r>
      <rPr>
        <sz val="12"/>
        <rFont val="Arial"/>
        <family val="2"/>
      </rPr>
      <t xml:space="preserve"> Trimestral.
</t>
    </r>
    <r>
      <rPr>
        <b/>
        <sz val="12"/>
        <rFont val="Arial"/>
        <family val="2"/>
      </rPr>
      <t>Propósito:</t>
    </r>
    <r>
      <rPr>
        <sz val="12"/>
        <rFont val="Arial"/>
        <family val="2"/>
      </rPr>
      <t xml:space="preserve"> Contribuir a mejorar los canales de acceso a información para los usuarios externos y los procesos de registro de información sobre cooperación internacional. 
</t>
    </r>
    <r>
      <rPr>
        <b/>
        <sz val="12"/>
        <rFont val="Arial"/>
        <family val="2"/>
      </rPr>
      <t>Cómo se ejecuta:</t>
    </r>
    <r>
      <rPr>
        <sz val="12"/>
        <rFont val="Arial"/>
        <family val="2"/>
      </rPr>
      <t xml:space="preserve"> Con base en las actividades permanentes de registro de información, los profesionales de la Dirección, podrán identificar oportunidades de mejora del sistema de información o fallas en su funcionamiento; estas situaciones serán comunicadas al proceso Gestión de tecnologías de la información para su evaluación e implementación.
</t>
    </r>
    <r>
      <rPr>
        <b/>
        <sz val="12"/>
        <rFont val="Arial"/>
        <family val="2"/>
      </rPr>
      <t>Qué pasa con las observaciones o desviaciones:</t>
    </r>
    <r>
      <rPr>
        <sz val="12"/>
        <rFont val="Arial"/>
        <family val="2"/>
      </rPr>
      <t xml:space="preserve"> En caso de presentarse, debido a que las propuestas de mejora no sean atendidas por el proceso Gestión de tecnologías de la información, la solicitud será elevada al(la) Director(a) administrativo(a) y financiero(a). 
</t>
    </r>
    <r>
      <rPr>
        <b/>
        <sz val="12"/>
        <rFont val="Arial"/>
        <family val="2"/>
      </rPr>
      <t>Evidencias o soportes de la ejecución:</t>
    </r>
    <r>
      <rPr>
        <sz val="12"/>
        <rFont val="Arial"/>
        <family val="2"/>
      </rPr>
      <t xml:space="preserve"> Ayuda de memoria de reuniones que se realicen y correo electrónico enviado al proceso Gestión de tecnologías de la información.
</t>
    </r>
  </si>
  <si>
    <r>
      <rPr>
        <b/>
        <sz val="12"/>
        <rFont val="Arial"/>
        <family val="2"/>
      </rPr>
      <t xml:space="preserve">Acción: </t>
    </r>
    <r>
      <rPr>
        <sz val="12"/>
        <rFont val="Arial"/>
        <family val="2"/>
      </rPr>
      <t xml:space="preserve">Elevar solicitud al director(a) administrativo(a) y financiero(a) en caso de que las propuestas de mejora no sean atendidas por el proceso Gestión de tecnologías de la información.
</t>
    </r>
    <r>
      <rPr>
        <b/>
        <sz val="12"/>
        <rFont val="Arial"/>
        <family val="2"/>
      </rPr>
      <t xml:space="preserve">Responsable: </t>
    </r>
    <r>
      <rPr>
        <sz val="12"/>
        <rFont val="Arial"/>
        <family val="2"/>
      </rPr>
      <t xml:space="preserve">Los profesionales de la Dirección de gestión de demanda de cooperación internacional.
</t>
    </r>
    <r>
      <rPr>
        <b/>
        <sz val="12"/>
        <rFont val="Arial"/>
        <family val="2"/>
      </rPr>
      <t/>
    </r>
  </si>
  <si>
    <r>
      <t xml:space="preserve">Hacer seguimiento periódico a la matriz de seguimiento a solicitudes de CUC y consolidar bimestralmente una copia de dicha matriz con el propósito de garantizar el cumplimiento de los tiempos establecidos por el Decreto 1651 de 2021, para la expedición de Constancias de registro de proyectos y CUC.
</t>
    </r>
    <r>
      <rPr>
        <b/>
        <sz val="12"/>
        <rFont val="Arial"/>
        <family val="2"/>
      </rPr>
      <t>Responsable:</t>
    </r>
    <r>
      <rPr>
        <sz val="12"/>
        <rFont val="Arial"/>
        <family val="2"/>
      </rPr>
      <t xml:space="preserve"> Los profesionales del grupo de certificados de utilidad común de la Dirección de gestión de demanda de cooperación internacional. 
</t>
    </r>
    <r>
      <rPr>
        <b/>
        <sz val="12"/>
        <rFont val="Arial"/>
        <family val="2"/>
      </rPr>
      <t>Periodicidad:</t>
    </r>
    <r>
      <rPr>
        <sz val="12"/>
        <rFont val="Arial"/>
        <family val="2"/>
      </rPr>
      <t xml:space="preserve"> Bimestral.
</t>
    </r>
    <r>
      <rPr>
        <b/>
        <sz val="12"/>
        <rFont val="Arial"/>
        <family val="2"/>
      </rPr>
      <t>Propósito:</t>
    </r>
    <r>
      <rPr>
        <sz val="12"/>
        <rFont val="Arial"/>
        <family val="2"/>
      </rPr>
      <t xml:space="preserve"> Garantizar la calidad de la información sobre proyectos de cooperación internacional que sean registrados en el sistema de información (CICLOPE).
</t>
    </r>
    <r>
      <rPr>
        <b/>
        <sz val="12"/>
        <rFont val="Arial"/>
        <family val="2"/>
      </rPr>
      <t>Cómo se ejecuta:</t>
    </r>
    <r>
      <rPr>
        <sz val="12"/>
        <rFont val="Arial"/>
        <family val="2"/>
      </rPr>
      <t xml:space="preserve"> Periodicamente los profesionales del grupo de Certificados de Utilidad Común de la Dirección, verifican que la matriz de seguimiento a CUC se encuentre correctamente diligenciada, tanto por el equipo técnico de CUC, como por los profesionales responsables de las fuentes de cooperación, validan los tiempos de respuesta y generan alertas sobre fechas próximas a vencer, para esto la matriz de seguimiento a CUC contará con ayudas visuales que faciliten esta verificación.
</t>
    </r>
    <r>
      <rPr>
        <b/>
        <sz val="12"/>
        <rFont val="Arial"/>
        <family val="2"/>
      </rPr>
      <t>Qué pasa con las observaciones o desviaciones:</t>
    </r>
    <r>
      <rPr>
        <sz val="12"/>
        <rFont val="Arial"/>
        <family val="2"/>
      </rPr>
      <t xml:space="preserve"> En caso de presentarse, debido a que alguna persona del equipo no haya dado respuesta y se aproxima la fecha de vencimiento, los profesionales del grupo de CUC informarán por correo electrónico al responsable y apoyarán (en caso de ser necesario), los avances en el trámite.
</t>
    </r>
    <r>
      <rPr>
        <b/>
        <sz val="12"/>
        <rFont val="Arial"/>
        <family val="2"/>
      </rPr>
      <t>Evidencias o soportes de la ejecución:</t>
    </r>
    <r>
      <rPr>
        <sz val="12"/>
        <rFont val="Arial"/>
        <family val="2"/>
      </rPr>
      <t xml:space="preserve"> Matriz de seguimiento a CUC.</t>
    </r>
  </si>
  <si>
    <r>
      <rPr>
        <b/>
        <sz val="12"/>
        <rFont val="Arial"/>
        <family val="2"/>
      </rPr>
      <t xml:space="preserve">Acción: </t>
    </r>
    <r>
      <rPr>
        <sz val="12"/>
        <rFont val="Arial"/>
        <family val="2"/>
      </rPr>
      <t xml:space="preserve">Informar (los responsables del equipo CUC) por correo electónico al responsable de la revisión de los documentos de los registros próximos a su vencimiento, y apoyar en caso de ser necesario los avances del trámite.
</t>
    </r>
    <r>
      <rPr>
        <b/>
        <sz val="12"/>
        <rFont val="Arial"/>
        <family val="2"/>
      </rPr>
      <t xml:space="preserve">Responsable: </t>
    </r>
    <r>
      <rPr>
        <sz val="12"/>
        <rFont val="Arial"/>
        <family val="2"/>
      </rPr>
      <t>Los profesionales del grupo de certificados de utilidad común de la Dirección de gestión de demanda de cooperación internacional.</t>
    </r>
  </si>
  <si>
    <r>
      <t xml:space="preserve">Consolidar trimestralmente una copia de la plantilla estandarizada para la recolección y registro de la información sobre convocatorias internacionales en las que Colombia puede participar y que es actualizada permanentemente por los profesionales de la Dirección.
</t>
    </r>
    <r>
      <rPr>
        <b/>
        <sz val="12"/>
        <rFont val="Arial"/>
        <family val="2"/>
      </rPr>
      <t>Responsable:</t>
    </r>
    <r>
      <rPr>
        <sz val="12"/>
        <rFont val="Arial"/>
        <family val="2"/>
      </rPr>
      <t xml:space="preserve"> El profesional del grupo de convocatorias de la Dirección de gestión de demanda de cooperación internacional. 
</t>
    </r>
    <r>
      <rPr>
        <b/>
        <sz val="12"/>
        <rFont val="Arial"/>
        <family val="2"/>
      </rPr>
      <t>Periodicidad del control:</t>
    </r>
    <r>
      <rPr>
        <sz val="12"/>
        <rFont val="Arial"/>
        <family val="2"/>
      </rPr>
      <t xml:space="preserve"> Trimestral.
</t>
    </r>
    <r>
      <rPr>
        <b/>
        <sz val="12"/>
        <rFont val="Arial"/>
        <family val="2"/>
      </rPr>
      <t>Propósito:</t>
    </r>
    <r>
      <rPr>
        <sz val="12"/>
        <rFont val="Arial"/>
        <family val="2"/>
      </rPr>
      <t xml:space="preserve"> Garantizar la unidad en la información que se recolecta facilitando el proceso de validación y registro de la misma previo a la publicación en la sede elecrónica de la Agencia, adicionalmente la copia periodica que se realiza permite evitar perdida de información registrada con antelación.
</t>
    </r>
    <r>
      <rPr>
        <b/>
        <sz val="12"/>
        <rFont val="Arial"/>
        <family val="2"/>
      </rPr>
      <t>Cómo se ejecuta:</t>
    </r>
    <r>
      <rPr>
        <sz val="12"/>
        <rFont val="Arial"/>
        <family val="2"/>
      </rPr>
      <t xml:space="preserve"> En esta plantilla, los profesionales de la Dirección podrán registrar la información básica sobre convocatorias de cooperación internacional a los que Colombia pueda aplicar; la plantilla incluye columnas de criterios que permiten validar la calidad de la información registrada por los diferentes escritorios.
</t>
    </r>
    <r>
      <rPr>
        <b/>
        <sz val="12"/>
        <rFont val="Arial"/>
        <family val="2"/>
      </rPr>
      <t>Qué pasa con las observaciones o desviaciones:</t>
    </r>
    <r>
      <rPr>
        <sz val="12"/>
        <rFont val="Arial"/>
        <family val="2"/>
      </rPr>
      <t xml:space="preserve"> En caso de presentarse, debido a que la información reportada no cumpla con los criterios de calidad establecidos, se genera correo electrónico a la fuente de información pidiendo la validación y corrección de la información.
</t>
    </r>
    <r>
      <rPr>
        <b/>
        <sz val="12"/>
        <rFont val="Arial"/>
        <family val="2"/>
      </rPr>
      <t xml:space="preserve">Evidencias o soportes de la ejecución: </t>
    </r>
    <r>
      <rPr>
        <sz val="12"/>
        <rFont val="Arial"/>
        <family val="2"/>
      </rPr>
      <t>Plantilla de registro de convocatorias.</t>
    </r>
  </si>
  <si>
    <r>
      <rPr>
        <b/>
        <sz val="12"/>
        <rFont val="Arial"/>
        <family val="2"/>
      </rPr>
      <t xml:space="preserve">Acción: </t>
    </r>
    <r>
      <rPr>
        <sz val="12"/>
        <rFont val="Arial"/>
        <family val="2"/>
      </rPr>
      <t xml:space="preserve">Generar correo electrónico, dirigido a la fuente de información, pidiendo la validación y corrección de la información sobre convocatorias, esto cuando los datos reportados no cumplan con los criterios de calidad establecidos.
</t>
    </r>
    <r>
      <rPr>
        <b/>
        <sz val="12"/>
        <rFont val="Arial"/>
        <family val="2"/>
      </rPr>
      <t>Responsable:</t>
    </r>
    <r>
      <rPr>
        <sz val="12"/>
        <rFont val="Arial"/>
        <family val="2"/>
      </rPr>
      <t xml:space="preserve"> El profesional del grupo de convocatorias de la Dirección de gestión de demanda de cooperación internacional.
</t>
    </r>
    <r>
      <rPr>
        <b/>
        <sz val="12"/>
        <rFont val="Arial"/>
        <family val="2"/>
      </rPr>
      <t/>
    </r>
  </si>
  <si>
    <r>
      <t xml:space="preserve">Realizar la verificación y validación de las fuentes de información y la calidad de la información registrada en la plantilla de convocatoria y consolida trimestralmente una copia de la misma, con el propósito de garantizar la confiabilidad de la  información que se publica en la sede elecrónica de APC-Colombia.
</t>
    </r>
    <r>
      <rPr>
        <b/>
        <sz val="12"/>
        <rFont val="Arial"/>
        <family val="2"/>
      </rPr>
      <t>Responsable:</t>
    </r>
    <r>
      <rPr>
        <sz val="12"/>
        <rFont val="Arial"/>
        <family val="2"/>
      </rPr>
      <t xml:space="preserve"> El profesional responsable del registro de convocatorias internacionales.
</t>
    </r>
    <r>
      <rPr>
        <b/>
        <sz val="12"/>
        <rFont val="Arial"/>
        <family val="2"/>
      </rPr>
      <t>Periodicidad:</t>
    </r>
    <r>
      <rPr>
        <sz val="12"/>
        <rFont val="Arial"/>
        <family val="2"/>
      </rPr>
      <t xml:space="preserve"> Trimestral. 
</t>
    </r>
    <r>
      <rPr>
        <b/>
        <sz val="12"/>
        <rFont val="Arial"/>
        <family val="2"/>
      </rPr>
      <t xml:space="preserve">Periodicidad: </t>
    </r>
    <r>
      <rPr>
        <sz val="12"/>
        <rFont val="Arial"/>
        <family val="2"/>
      </rPr>
      <t xml:space="preserve">Garantizar la confiabilidad de la  información que se publica en la sede electrónica de APC-Colombia.
</t>
    </r>
    <r>
      <rPr>
        <b/>
        <sz val="12"/>
        <rFont val="Arial"/>
        <family val="2"/>
      </rPr>
      <t>Cómo se ejecuta:</t>
    </r>
    <r>
      <rPr>
        <sz val="12"/>
        <rFont val="Arial"/>
        <family val="2"/>
      </rPr>
      <t xml:space="preserve"> La validación de la información se hace sobre cada uno de los registros que se generan en la plantilla de convocatorias que cuenta con varias columnas de verificación que deben ser diligenciadas previo a la publicación de la convocatoria. 
</t>
    </r>
    <r>
      <rPr>
        <b/>
        <sz val="12"/>
        <rFont val="Arial"/>
        <family val="2"/>
      </rPr>
      <t xml:space="preserve">Qué pasa con las observaciones o desviaciones: </t>
    </r>
    <r>
      <rPr>
        <sz val="12"/>
        <rFont val="Arial"/>
        <family val="2"/>
      </rPr>
      <t xml:space="preserve">En caso de presentarse, porque la convocatoria registrada no cumple con los requisitos de validación, la convocatoria es marcada como no apta para publicación. Se genera como evidencia la copia de la plantilla de validación con el seguimiento a los criterios de verificación para cada registro.
</t>
    </r>
    <r>
      <rPr>
        <b/>
        <sz val="12"/>
        <rFont val="Arial"/>
        <family val="2"/>
      </rPr>
      <t>Evidencias o soportes de la ejecución:</t>
    </r>
    <r>
      <rPr>
        <sz val="12"/>
        <rFont val="Arial"/>
        <family val="2"/>
      </rPr>
      <t xml:space="preserve"> Copia de la plantilla de validación con el seguimiento a los criterios de verificación para cada registro.</t>
    </r>
  </si>
  <si>
    <r>
      <rPr>
        <b/>
        <sz val="12"/>
        <rFont val="Arial"/>
        <family val="2"/>
      </rPr>
      <t xml:space="preserve">Acción: </t>
    </r>
    <r>
      <rPr>
        <sz val="12"/>
        <rFont val="Arial"/>
        <family val="2"/>
      </rPr>
      <t xml:space="preserve">Marcar como no apta para publicación las convocatorias registradas que no cumplan con los requisitos de validación y generar como evidencia la copia de la plantilla de validación con el seguimiento a los criterios de verificación para cada registro.
</t>
    </r>
    <r>
      <rPr>
        <b/>
        <sz val="12"/>
        <rFont val="Arial"/>
        <family val="2"/>
      </rPr>
      <t xml:space="preserve">Responsable: </t>
    </r>
    <r>
      <rPr>
        <sz val="12"/>
        <rFont val="Arial"/>
        <family val="2"/>
      </rPr>
      <t xml:space="preserve">El profesional responsable del registro de convocatorias internacionales. 
</t>
    </r>
    <r>
      <rPr>
        <b/>
        <sz val="12"/>
        <rFont val="Arial"/>
        <family val="2"/>
      </rPr>
      <t/>
    </r>
  </si>
  <si>
    <t>FIN</t>
  </si>
  <si>
    <t>Plan de acción o de manejo:</t>
  </si>
  <si>
    <t xml:space="preserve">Imapcto  
¿Qué?:
Las consecuencias que puede ocasionar a la Agencia materialización del riesgo </t>
  </si>
  <si>
    <t>Resultado Criterios para calificar el impacto en riesgos de corrupción</t>
  </si>
  <si>
    <t>Impacto inherente
(Automático)</t>
  </si>
  <si>
    <t>Factores del riesgo</t>
  </si>
  <si>
    <t>Zona de Riesgo</t>
  </si>
  <si>
    <t xml:space="preserve">Control:
Tener en cuenta los seis (6) variables-criterios para redacción y diseño del control:
1- Responsable
2- Periodicidad
3- Propósito
4- Cómo se ejecuta
5- Qué pasa con las observaciones o desviaciones 
6- Evidencias o soportes de ejecución </t>
  </si>
  <si>
    <t xml:space="preserve">Por la desviación de los recursos financieros consignados en las cuentas bancarias autorizadas para la Agencia </t>
  </si>
  <si>
    <t>Debido al incumplimiento en la aplicación del protocolo de seguridad y manejo cuentas autorizadas por el Ministerio de Hacienda</t>
  </si>
  <si>
    <t>Posibilidad de afectación económica y reputacional, por la desviación de los recursos financieros consignados en las cuentas bancarias autorizadas para la Agencia, debido al incumplimiento en la aplicación del protocolo de seguridad y manejo cuentas autorizadas por el Ministerio de Hacienda</t>
  </si>
  <si>
    <t>Afectación menor a 10 SMLMV  / El riesgo afecta la imagen de alguna área de la organización</t>
  </si>
  <si>
    <r>
      <t>Validar el cumplimiento de los lineamientos establecidos en el Protocolo de seguridad y manejo de tesorería autorizadas por el ministerio de hacienda</t>
    </r>
    <r>
      <rPr>
        <b/>
        <sz val="12"/>
        <color rgb="FF00B0F0"/>
        <rFont val="Arial"/>
        <family val="2"/>
      </rPr>
      <t xml:space="preserve">
Responsable</t>
    </r>
    <r>
      <rPr>
        <sz val="12"/>
        <color rgb="FF00B0F0"/>
        <rFont val="Arial"/>
        <family val="2"/>
      </rPr>
      <t xml:space="preserve">: El(la) coordinador(a) del grupo interno de trabajo de gestión financiera
</t>
    </r>
    <r>
      <rPr>
        <b/>
        <sz val="12"/>
        <color rgb="FF00B0F0"/>
        <rFont val="Arial"/>
        <family val="2"/>
      </rPr>
      <t>Periodicidad:</t>
    </r>
    <r>
      <rPr>
        <sz val="12"/>
        <color rgb="FF00B0F0"/>
        <rFont val="Arial"/>
        <family val="2"/>
      </rPr>
      <t xml:space="preserve"> Continua
</t>
    </r>
    <r>
      <rPr>
        <b/>
        <sz val="12"/>
        <color rgb="FF00B0F0"/>
        <rFont val="Arial"/>
        <family val="2"/>
      </rPr>
      <t>Propósito:</t>
    </r>
    <r>
      <rPr>
        <sz val="12"/>
        <color rgb="FF00B0F0"/>
        <rFont val="Arial"/>
        <family val="2"/>
      </rPr>
      <t xml:space="preserve"> Prevenir la indebida actuación frente al manejo de los recursos depositados en las cuentas bancarias autorizadas 
</t>
    </r>
    <r>
      <rPr>
        <b/>
        <sz val="12"/>
        <color rgb="FF00B0F0"/>
        <rFont val="Arial"/>
        <family val="2"/>
      </rPr>
      <t>Cómo se ejecuta:</t>
    </r>
    <r>
      <rPr>
        <sz val="12"/>
        <color rgb="FF00B0F0"/>
        <rFont val="Arial"/>
        <family val="2"/>
      </rPr>
      <t xml:space="preserve"> Cada vez que se realiza una transacción de pago con recursos depositados en las  cuentas bancarias autorizadas se debe cumplir con los lineamientos establecidos (protocolo)
</t>
    </r>
    <r>
      <rPr>
        <b/>
        <sz val="12"/>
        <color rgb="FF00B0F0"/>
        <rFont val="Arial"/>
        <family val="2"/>
      </rPr>
      <t xml:space="preserve">Qué pasa con las observaciones o desviaciones: </t>
    </r>
    <r>
      <rPr>
        <sz val="12"/>
        <color rgb="FF00B0F0"/>
        <rFont val="Arial"/>
        <family val="2"/>
      </rPr>
      <t xml:space="preserve">Cualquier solicitud a la entidad bancaria que implique cambios en la plataforma de pagos o que no se encuentre dentro del protocolo establecido, debe ser firmada por el representante legal de la Agencia
</t>
    </r>
    <r>
      <rPr>
        <b/>
        <sz val="12"/>
        <color rgb="FF00B0F0"/>
        <rFont val="Arial"/>
        <family val="2"/>
      </rPr>
      <t xml:space="preserve">Evidencias o soportes de la ejecución: </t>
    </r>
    <r>
      <rPr>
        <sz val="12"/>
        <color rgb="FF00B0F0"/>
        <rFont val="Arial"/>
        <family val="2"/>
      </rPr>
      <t>Protocolo actualizado, comprobante de pagos a través de la plataforma bancaria, solicitud de pago al banco, entre otros</t>
    </r>
  </si>
  <si>
    <t>Por sanción, multa o penalidad</t>
  </si>
  <si>
    <t>Ocasionada por la indebida supervisión de los contratos o convenios suscritos</t>
  </si>
  <si>
    <t xml:space="preserve">Posibilidad de afectación económica y reputacional, por sanción, multa o penalidad, ocasionada por la indebida supervisión de los contratos o convenios suscritos </t>
  </si>
  <si>
    <r>
      <t>Gestionar la capacitación a los supervisores en normatividad y regulación interna, en cuanto a las funciones del supervisor de contratos o convenios.</t>
    </r>
    <r>
      <rPr>
        <b/>
        <sz val="12"/>
        <rFont val="Arial"/>
        <family val="2"/>
      </rPr>
      <t xml:space="preserve">
Responsable: </t>
    </r>
    <r>
      <rPr>
        <sz val="12"/>
        <rFont val="Arial"/>
        <family val="2"/>
      </rPr>
      <t xml:space="preserve">El(la) coordinador(a) del grupo interno de trabajo de Gestión contractual. 
</t>
    </r>
    <r>
      <rPr>
        <b/>
        <sz val="12"/>
        <rFont val="Arial"/>
        <family val="2"/>
      </rPr>
      <t>Periodicidad:</t>
    </r>
    <r>
      <rPr>
        <sz val="12"/>
        <rFont val="Arial"/>
        <family val="2"/>
      </rPr>
      <t xml:space="preserve"> Anual.
</t>
    </r>
    <r>
      <rPr>
        <b/>
        <sz val="12"/>
        <rFont val="Arial"/>
        <family val="2"/>
      </rPr>
      <t>Propósito:</t>
    </r>
    <r>
      <rPr>
        <sz val="12"/>
        <rFont val="Arial"/>
        <family val="2"/>
      </rPr>
      <t xml:space="preserve"> Prevenir la indebida supervisión de los contratos o convenios suscritos, acorde con la  normatividad y regulación interna, en cuanto a las funciones del supervisor, entre otros. 
</t>
    </r>
    <r>
      <rPr>
        <b/>
        <sz val="12"/>
        <rFont val="Arial"/>
        <family val="2"/>
      </rPr>
      <t xml:space="preserve">Cómo se ejecuta: </t>
    </r>
    <r>
      <rPr>
        <sz val="12"/>
        <rFont val="Arial"/>
        <family val="2"/>
      </rPr>
      <t xml:space="preserve">Gestiona la capacitación a los supervisores de contratos y convenios sobre normatividad vigente y posibles riesgos y/o afectaciones en el ejercicio de la supervisión.
</t>
    </r>
    <r>
      <rPr>
        <b/>
        <sz val="12"/>
        <rFont val="Arial"/>
        <family val="2"/>
      </rPr>
      <t xml:space="preserve">Qué pasa con las observaciones o desviaciones: </t>
    </r>
    <r>
      <rPr>
        <sz val="12"/>
        <rFont val="Arial"/>
        <family val="2"/>
      </rPr>
      <t xml:space="preserve">Cuando aplique se realiza ajustes necesarios frente a los temas a capacitar y/o reprograma la capacitación.   
</t>
    </r>
    <r>
      <rPr>
        <b/>
        <sz val="12"/>
        <rFont val="Arial"/>
        <family val="2"/>
      </rPr>
      <t xml:space="preserve">Evidencias o soportes de la ejecución: </t>
    </r>
    <r>
      <rPr>
        <sz val="12"/>
        <rFont val="Arial"/>
        <family val="2"/>
      </rPr>
      <t>Presentación, control de asistencia, invitación, entre otros.</t>
    </r>
  </si>
  <si>
    <r>
      <rPr>
        <b/>
        <sz val="12"/>
        <rFont val="Arial"/>
        <family val="2"/>
      </rPr>
      <t xml:space="preserve">Acción: </t>
    </r>
    <r>
      <rPr>
        <sz val="12"/>
        <rFont val="Arial"/>
        <family val="2"/>
      </rPr>
      <t>Informar a la dirección general y los comités institucionales que corresponda para la toma de decisiones.</t>
    </r>
    <r>
      <rPr>
        <b/>
        <sz val="12"/>
        <rFont val="Arial"/>
        <family val="2"/>
      </rPr>
      <t xml:space="preserve">
Responsable: </t>
    </r>
    <r>
      <rPr>
        <sz val="12"/>
        <rFont val="Arial"/>
        <family val="2"/>
      </rPr>
      <t xml:space="preserve">El(la) ordenador(a) del gasto, el(la) director(a) general, los directores técnicos, y el(la)
coordinador(a) del grupo interno de trabajo de gestión contractual.
</t>
    </r>
  </si>
  <si>
    <r>
      <t>Realizar la verificación del cargue de los informes de seguimiento de contratos y convenios en SECOP II para pagos en SIIF Nación.</t>
    </r>
    <r>
      <rPr>
        <b/>
        <sz val="12"/>
        <rFont val="Arial"/>
        <family val="2"/>
      </rPr>
      <t xml:space="preserve">
Responsable: </t>
    </r>
    <r>
      <rPr>
        <sz val="12"/>
        <rFont val="Arial"/>
        <family val="2"/>
      </rPr>
      <t xml:space="preserve">El(la) coordinador(a) del grupo interno de trabajo de gestión contractual. 
</t>
    </r>
    <r>
      <rPr>
        <b/>
        <sz val="12"/>
        <rFont val="Arial"/>
        <family val="2"/>
      </rPr>
      <t>Periodicidad</t>
    </r>
    <r>
      <rPr>
        <sz val="12"/>
        <rFont val="Arial"/>
        <family val="2"/>
      </rPr>
      <t xml:space="preserve"> del control: Trimestral. 
</t>
    </r>
    <r>
      <rPr>
        <b/>
        <sz val="12"/>
        <rFont val="Arial"/>
        <family val="2"/>
      </rPr>
      <t xml:space="preserve">Propósito </t>
    </r>
    <r>
      <rPr>
        <sz val="12"/>
        <rFont val="Arial"/>
        <family val="2"/>
      </rPr>
      <t xml:space="preserve">del control: Validar la gestión de cargue de los informes de seguimiento de contratos y convenios por parte de los supervisores  en SECOP II para aprobación de los pagos en SIIF Nación.
</t>
    </r>
    <r>
      <rPr>
        <b/>
        <sz val="12"/>
        <rFont val="Arial"/>
        <family val="2"/>
      </rPr>
      <t>Cómo se ejecuta:</t>
    </r>
    <r>
      <rPr>
        <sz val="12"/>
        <rFont val="Arial"/>
        <family val="2"/>
      </rPr>
      <t xml:space="preserve"> A partir de la revisión de la normatividad y regulación interna sobre las funciones de supervisión, el supervisor revisa la totalidad de la documentación inherente al contrato y convenio, genera las herramientas metodológicas para verificar el cumplimiento del objeto y la totalidad de las obligaciones del contrato y convenio para los pagos en la plataforma establecida para tal fin.
</t>
    </r>
    <r>
      <rPr>
        <b/>
        <sz val="12"/>
        <rFont val="Arial"/>
        <family val="2"/>
      </rPr>
      <t xml:space="preserve">Qué pasa con las observaciones o desviaciones: </t>
    </r>
    <r>
      <rPr>
        <sz val="12"/>
        <rFont val="Arial"/>
        <family val="2"/>
      </rPr>
      <t xml:space="preserve">Informa al jefe inmediato del supervisor del contrato o convenio para la toma de acciones correctivas frente a la situación presentada. 
</t>
    </r>
    <r>
      <rPr>
        <b/>
        <sz val="12"/>
        <rFont val="Arial"/>
        <family val="2"/>
      </rPr>
      <t xml:space="preserve">Evidencias o soportes de la ejecución: </t>
    </r>
    <r>
      <rPr>
        <sz val="12"/>
        <rFont val="Arial"/>
        <family val="2"/>
      </rPr>
      <t xml:space="preserve">Base de datos generada en SIIF o información registrada en SECOP II. </t>
    </r>
  </si>
  <si>
    <r>
      <t xml:space="preserve">Realizar seguimiento a la supervisión de contratos y convenios suscritos. </t>
    </r>
    <r>
      <rPr>
        <b/>
        <sz val="12"/>
        <rFont val="Arial"/>
        <family val="2"/>
      </rPr>
      <t xml:space="preserve">
Responsable: </t>
    </r>
    <r>
      <rPr>
        <sz val="12"/>
        <rFont val="Arial"/>
        <family val="2"/>
      </rPr>
      <t xml:space="preserve">El(la) ordenador(a) del gasto, el(la) director(a) general, los directores técnicos, y el(la)
coordinador(a) del grupo interno de trabajo de Gestión contractual. 
</t>
    </r>
    <r>
      <rPr>
        <b/>
        <sz val="12"/>
        <rFont val="Arial"/>
        <family val="2"/>
      </rPr>
      <t>Periodicidad:</t>
    </r>
    <r>
      <rPr>
        <sz val="12"/>
        <rFont val="Arial"/>
        <family val="2"/>
      </rPr>
      <t xml:space="preserve"> Trimestral.
</t>
    </r>
    <r>
      <rPr>
        <b/>
        <sz val="12"/>
        <rFont val="Arial"/>
        <family val="2"/>
      </rPr>
      <t xml:space="preserve">Propósito: </t>
    </r>
    <r>
      <rPr>
        <sz val="12"/>
        <rFont val="Arial"/>
        <family val="2"/>
      </rPr>
      <t xml:space="preserve">Prevenir la posibilidad de afectación por sanción, multa o penalidad ocasionada por la indebida supervisión de los contratos o convenios suscritos.
</t>
    </r>
    <r>
      <rPr>
        <b/>
        <sz val="12"/>
        <rFont val="Arial"/>
        <family val="2"/>
      </rPr>
      <t xml:space="preserve">Cómo se ejecuta: </t>
    </r>
    <r>
      <rPr>
        <sz val="12"/>
        <rFont val="Arial"/>
        <family val="2"/>
      </rPr>
      <t xml:space="preserve">A través de reuniones con los supervisores se verifica el avance en la ejecución de los contratos y convenios para el cumplimiento de la totalidad de las obligaciones y la generación de análisis de recomendaciones cuando haya lugar acorde con lo evidenciado. 
</t>
    </r>
    <r>
      <rPr>
        <b/>
        <sz val="12"/>
        <rFont val="Arial"/>
        <family val="2"/>
      </rPr>
      <t>Qué pasa con las observaciones o desviaciones:</t>
    </r>
    <r>
      <rPr>
        <sz val="12"/>
        <rFont val="Arial"/>
        <family val="2"/>
      </rPr>
      <t xml:space="preserve"> Se analizan  las novedades presentadas en el ejercicio de la supervisón para tomar las medidas respectivas, escalando a la instancia correspondiente y evitar la la indebida supervisión de los contratos o convenios suscritos.
</t>
    </r>
    <r>
      <rPr>
        <b/>
        <sz val="12"/>
        <rFont val="Arial"/>
        <family val="2"/>
      </rPr>
      <t xml:space="preserve">Evidencias o soportes de la ejecución: </t>
    </r>
    <r>
      <rPr>
        <sz val="12"/>
        <rFont val="Arial"/>
        <family val="2"/>
      </rPr>
      <t xml:space="preserve">Acta de reunión o ayuda de memoria o control de asistencia con temas propuestos y discutidos,  comunicación o correo electrónico, entre otros.   </t>
    </r>
  </si>
  <si>
    <t>Preparación y formulación de cooperación internacional</t>
  </si>
  <si>
    <t>Por una sanción de las autoridades competentes</t>
  </si>
  <si>
    <t>Ocasionado por el favorecimiento indebido a un tercero con los recursos asignados de contrapartida</t>
  </si>
  <si>
    <t xml:space="preserve">Posibildad de afectación económica y reputacional, por una sanción de las autoridades competentes, ocasionado por el favorecimiento indebido a un tercero con los recursos asignados de contrapartida
  </t>
  </si>
  <si>
    <r>
      <t xml:space="preserve">Generar criterios de evaluación tecnica, financiera y legal de la iniciativas propuestas garantizando imparcialidad, e igualdad de condiciones en cualquiera de las metodologias de identificación y selección  de iniciativas contempladas en el manual de contrapartidas nacional.
</t>
    </r>
    <r>
      <rPr>
        <b/>
        <sz val="12"/>
        <rFont val="Arial"/>
        <family val="2"/>
      </rPr>
      <t xml:space="preserve">Responsable: </t>
    </r>
    <r>
      <rPr>
        <sz val="12"/>
        <rFont val="Arial"/>
        <family val="2"/>
      </rPr>
      <t xml:space="preserve">Profesionales y contratistas que hacen parte del grupo interno de trabajo de apoyos financieros para la  cooperación internacional . 
</t>
    </r>
    <r>
      <rPr>
        <b/>
        <sz val="12"/>
        <rFont val="Arial"/>
        <family val="2"/>
      </rPr>
      <t>Periodicidad:</t>
    </r>
    <r>
      <rPr>
        <sz val="12"/>
        <rFont val="Arial"/>
        <family val="2"/>
      </rPr>
      <t xml:space="preserve"> Se realiza una vez cuando se recibe la iniciativa.
</t>
    </r>
    <r>
      <rPr>
        <b/>
        <sz val="12"/>
        <rFont val="Arial"/>
        <family val="2"/>
      </rPr>
      <t>Propósito:</t>
    </r>
    <r>
      <rPr>
        <sz val="12"/>
        <rFont val="Arial"/>
        <family val="2"/>
      </rPr>
      <t xml:space="preserve"> Prevenir cualquier tipo de favorecimiento a algun proponente que aplique al mecanismo de contrapartida nacional.
</t>
    </r>
    <r>
      <rPr>
        <b/>
        <sz val="12"/>
        <rFont val="Arial"/>
        <family val="2"/>
      </rPr>
      <t>Cómo se ejecuta:</t>
    </r>
    <r>
      <rPr>
        <sz val="12"/>
        <rFont val="Arial"/>
        <family val="2"/>
      </rPr>
      <t xml:space="preserve"> En mesa tecnica del GIT de Apoyos Financieros, que se reune al inicio del proceso se determinan los criterios de evaluación, los aprueba el director tecnico de DCI mediante acta.
</t>
    </r>
    <r>
      <rPr>
        <b/>
        <sz val="12"/>
        <rFont val="Arial"/>
        <family val="2"/>
      </rPr>
      <t>Qué pasa con las observaciones o desviaciones</t>
    </r>
    <r>
      <rPr>
        <sz val="12"/>
        <rFont val="Arial"/>
        <family val="2"/>
      </rPr>
      <t xml:space="preserve">: En caso de que se consideren los criterios insuficientes, se invitará a la mesa tecnica, miembros de otras direcciones misionales de la entidad para ajustar los criterios y su medida de calificación.
</t>
    </r>
    <r>
      <rPr>
        <b/>
        <sz val="12"/>
        <rFont val="Arial"/>
        <family val="2"/>
      </rPr>
      <t xml:space="preserve">Evidencias o soportes de la ejecución: </t>
    </r>
    <r>
      <rPr>
        <sz val="12"/>
        <rFont val="Arial"/>
        <family val="2"/>
      </rPr>
      <t>Actas de reunión donde se verifique la generación de  criterios de evaluación tecnica, financiera y legal de la iniciativas propuestas</t>
    </r>
  </si>
  <si>
    <r>
      <rPr>
        <b/>
        <sz val="12"/>
        <rFont val="Arial"/>
        <family val="2"/>
      </rPr>
      <t>Acción:</t>
    </r>
    <r>
      <rPr>
        <sz val="12"/>
        <rFont val="Arial"/>
        <family val="2"/>
      </rPr>
      <t xml:space="preserve"> Asistir a capacitaciones que refuercen el ejercicio adecuado, pertinente y oportuno de la supervisión contractual. 
</t>
    </r>
    <r>
      <rPr>
        <b/>
        <sz val="12"/>
        <rFont val="Arial"/>
        <family val="2"/>
      </rPr>
      <t xml:space="preserve">
Responsable: </t>
    </r>
    <r>
      <rPr>
        <sz val="12"/>
        <rFont val="Arial"/>
        <family val="2"/>
      </rPr>
      <t>El(la) profesional delegado(a) en la supervisión de los proyectos cofinanciados con recursos de contrapartida.</t>
    </r>
  </si>
  <si>
    <r>
      <rPr>
        <b/>
        <sz val="12"/>
        <rFont val="Arial"/>
        <family val="2"/>
      </rPr>
      <t xml:space="preserve">Acción: </t>
    </r>
    <r>
      <rPr>
        <sz val="12"/>
        <rFont val="Arial"/>
        <family val="2"/>
      </rPr>
      <t xml:space="preserve">Denuncia ante los entes de control de revisión y ajuste de los procesos de convocatoria y/o invitación directa del mecanismo de contrapartida nacional para que sean transparentes y públicos a los grupos de valor. </t>
    </r>
  </si>
  <si>
    <t>Ocasionada por la destinación indebida de los recursos asignados a una iniciativa de contrapartidas, durante su fase de ejecución</t>
  </si>
  <si>
    <t xml:space="preserve">Posibildad de afectación económica y reputacional, por una sanción de las autoridades competentes, ocasionada por la destinación indebida de los recursos asignados a una iniciativa de contrapartidas, durante su fase de ejecución
  </t>
  </si>
  <si>
    <r>
      <t xml:space="preserve">Verificar el cumplimiento adecuado de la ejecución del plan de inversión y generar las alertas en caso de evidenciar algún incumplimiento para prevenir la indebida destinación del recurso público. 
</t>
    </r>
    <r>
      <rPr>
        <b/>
        <sz val="12"/>
        <rFont val="Arial"/>
        <family val="2"/>
      </rPr>
      <t>Responsbale</t>
    </r>
    <r>
      <rPr>
        <sz val="12"/>
        <rFont val="Arial"/>
        <family val="2"/>
      </rPr>
      <t xml:space="preserve">: El(la) profesional delegado(a) en la supervisión de los proyectos cofinanciados con recursos de contrapartida.  
</t>
    </r>
    <r>
      <rPr>
        <b/>
        <sz val="12"/>
        <rFont val="Arial"/>
        <family val="2"/>
      </rPr>
      <t xml:space="preserve">Periodicidad: </t>
    </r>
    <r>
      <rPr>
        <sz val="12"/>
        <rFont val="Arial"/>
        <family val="2"/>
      </rPr>
      <t xml:space="preserve">Cada vez que se requiera durante la ejecución contractual. 
</t>
    </r>
    <r>
      <rPr>
        <b/>
        <sz val="12"/>
        <rFont val="Arial"/>
        <family val="2"/>
      </rPr>
      <t>Propósito:</t>
    </r>
    <r>
      <rPr>
        <sz val="12"/>
        <rFont val="Arial"/>
        <family val="2"/>
      </rPr>
      <t xml:space="preserve"> Evidenciar de manera oportuna las alertas en caso de evidenciar algún incumplimiento para corregir la ejecución inadecuada, solicitar una modificación contractual, la devolución de recursos al Tesoro Nacional o la generación de hechos cumplidos.
</t>
    </r>
    <r>
      <rPr>
        <b/>
        <sz val="12"/>
        <rFont val="Arial"/>
        <family val="2"/>
      </rPr>
      <t>Cómo se ejecuta:</t>
    </r>
    <r>
      <rPr>
        <sz val="12"/>
        <rFont val="Arial"/>
        <family val="2"/>
      </rPr>
      <t xml:space="preserve"> El(la) supervisor(a) designado(a) para el convenio genera las alertas y solicitudes en los comités de seguimiento, en los informes de supervisión, oficia al ordenar del gasto de la entidad, y solicita el inicio del proceso de modificación contractual en el caso pertinente. 
</t>
    </r>
    <r>
      <rPr>
        <b/>
        <sz val="12"/>
        <rFont val="Arial"/>
        <family val="2"/>
      </rPr>
      <t>Qué pasa con las observaciones o desviaciones:</t>
    </r>
    <r>
      <rPr>
        <sz val="12"/>
        <rFont val="Arial"/>
        <family val="2"/>
      </rPr>
      <t xml:space="preserve"> El(la) supervisor(a) designado(a) para el convenio informa al ordenar del gasto ante la presencia de un posible incumplimiento contractual y anexa los documentos soportes de las alertas y solicitudes de corrección al ejecutor. 
</t>
    </r>
    <r>
      <rPr>
        <b/>
        <sz val="12"/>
        <rFont val="Arial"/>
        <family val="2"/>
      </rPr>
      <t>Evidencias o soportes de la ejecución</t>
    </r>
    <r>
      <rPr>
        <sz val="12"/>
        <rFont val="Arial"/>
        <family val="2"/>
      </rPr>
      <t>: Correos electrónicos, Informe de supervisión, oficios al ejecutor solicitando la corrección, memorandos al ordenador del gasto informando la situación, proceso de incumplimiento contractual, Secop II.</t>
    </r>
  </si>
  <si>
    <r>
      <rPr>
        <b/>
        <sz val="12"/>
        <rFont val="Arial"/>
        <family val="2"/>
      </rPr>
      <t>Acción</t>
    </r>
    <r>
      <rPr>
        <sz val="12"/>
        <rFont val="Arial"/>
        <family val="2"/>
      </rPr>
      <t xml:space="preserve">: Asistir a capacitaciones que refuercen el ejercicio adecuado, pertinente y oportuno de la supervisión contractual. 
</t>
    </r>
    <r>
      <rPr>
        <b/>
        <sz val="12"/>
        <rFont val="Arial"/>
        <family val="2"/>
      </rPr>
      <t xml:space="preserve">
Responsable:</t>
    </r>
    <r>
      <rPr>
        <sz val="12"/>
        <rFont val="Arial"/>
        <family val="2"/>
      </rPr>
      <t xml:space="preserve"> El(la) profesional delegado(a) en la supervisión de los proyectos cofinanciados con recursos de contrapartida.</t>
    </r>
  </si>
  <si>
    <r>
      <rPr>
        <b/>
        <sz val="12"/>
        <rFont val="Arial"/>
        <family val="2"/>
      </rPr>
      <t xml:space="preserve">Acción: </t>
    </r>
    <r>
      <rPr>
        <sz val="12"/>
        <rFont val="Arial"/>
        <family val="2"/>
      </rPr>
      <t xml:space="preserve">Inicio de procesos de cumplimientos y sanciones de acuerdo con lo consignado en el convenio, procesos disciplinarios del o a la supervisora de los convenios suscritos.   
</t>
    </r>
  </si>
  <si>
    <t>Pérdida, desvió y/o destinación indebida de los recursos asignados a la caja menor</t>
  </si>
  <si>
    <t>Debido al incumplimiento de los lineamientos establecidos por la Agencia para la administración de la caja menor</t>
  </si>
  <si>
    <t>Posibilidad de afectación económica, por pérdida, desvió y/o destinación indebida de los recursos asignados a la caja menor.</t>
  </si>
  <si>
    <r>
      <t>Aplicar los lineamientos establecidos por la Agencia para la administración de la caja menor.</t>
    </r>
    <r>
      <rPr>
        <b/>
        <sz val="12"/>
        <rFont val="Arial"/>
        <family val="2"/>
      </rPr>
      <t xml:space="preserve">
Responsable: </t>
    </r>
    <r>
      <rPr>
        <sz val="12"/>
        <rFont val="Arial"/>
        <family val="2"/>
      </rPr>
      <t xml:space="preserve">El cuentadante de la caja menor.
</t>
    </r>
    <r>
      <rPr>
        <b/>
        <sz val="12"/>
        <rFont val="Arial"/>
        <family val="2"/>
      </rPr>
      <t xml:space="preserve">Periodicidad: </t>
    </r>
    <r>
      <rPr>
        <sz val="12"/>
        <rFont val="Arial"/>
        <family val="2"/>
      </rPr>
      <t xml:space="preserve">Cada vez que se efectúan gastos por este medio realizados durante la jornada diaria y verificados al finalizar la jornada laboral. 
</t>
    </r>
    <r>
      <rPr>
        <b/>
        <sz val="12"/>
        <rFont val="Arial"/>
        <family val="2"/>
      </rPr>
      <t xml:space="preserve">Propósito: </t>
    </r>
    <r>
      <rPr>
        <sz val="12"/>
        <rFont val="Arial"/>
        <family val="2"/>
      </rPr>
      <t xml:space="preserve">Cumplir con los lineamientos establecidos por la Agencia para la administración de la caja menor.
</t>
    </r>
    <r>
      <rPr>
        <b/>
        <sz val="12"/>
        <rFont val="Arial"/>
        <family val="2"/>
      </rPr>
      <t>Cómo se ejecuta:</t>
    </r>
    <r>
      <rPr>
        <sz val="12"/>
        <rFont val="Arial"/>
        <family val="2"/>
      </rPr>
      <t xml:space="preserve"> Revisa
que los gastos a ejecutar por este medio, cumplan con los requisitos establecidos en dichos lineamientos. Todos los gastos deben estar autorizados por el Ordenador del Gasto, de lo contratio no se realiza ninguna compra por la caja menor.
</t>
    </r>
    <r>
      <rPr>
        <b/>
        <sz val="12"/>
        <rFont val="Arial"/>
        <family val="2"/>
      </rPr>
      <t>Qué pasa con las observaciones o desviaciones:</t>
    </r>
    <r>
      <rPr>
        <sz val="12"/>
        <rFont val="Arial"/>
        <family val="2"/>
      </rPr>
      <t xml:space="preserve"> Reportar al respectivo superior jerárquico de la Agencia, el estado de la administración  de la caja menor.
</t>
    </r>
    <r>
      <rPr>
        <b/>
        <sz val="12"/>
        <rFont val="Arial"/>
        <family val="2"/>
      </rPr>
      <t>Evidencias o soportes de la ejecución:</t>
    </r>
    <r>
      <rPr>
        <sz val="12"/>
        <rFont val="Arial"/>
        <family val="2"/>
      </rPr>
      <t xml:space="preserve"> Formato de arqueo de caja menor (en caso de realizarse), resolución de constitución de la caja menor, soportes de legalizaciones de gastos de caja menor, entre otros.</t>
    </r>
  </si>
  <si>
    <r>
      <rPr>
        <b/>
        <sz val="12"/>
        <rFont val="Arial"/>
        <family val="2"/>
      </rPr>
      <t xml:space="preserve">Acción: </t>
    </r>
    <r>
      <rPr>
        <sz val="12"/>
        <rFont val="Arial"/>
        <family val="2"/>
      </rPr>
      <t xml:space="preserve">Realizar balance de los saldos de caja menor al momento que se solicite un gasto al inicio de la jornada laboral. 
</t>
    </r>
    <r>
      <rPr>
        <b/>
        <sz val="12"/>
        <rFont val="Arial"/>
        <family val="2"/>
      </rPr>
      <t xml:space="preserve">Responsable: </t>
    </r>
    <r>
      <rPr>
        <sz val="12"/>
        <rFont val="Arial"/>
        <family val="2"/>
      </rPr>
      <t>El(la) coordinador(a) del grupo interno de trabajo de gestión de servicios administrativos.</t>
    </r>
  </si>
  <si>
    <r>
      <rPr>
        <b/>
        <sz val="12"/>
        <rFont val="Arial"/>
        <family val="2"/>
      </rPr>
      <t xml:space="preserve">Acción: </t>
    </r>
    <r>
      <rPr>
        <sz val="12"/>
        <rFont val="Arial"/>
        <family val="2"/>
      </rPr>
      <t xml:space="preserve">Cierre temporal de las operaciones de caja menor para iniciar proceso de investigación interno a los servidores involucrados.
</t>
    </r>
    <r>
      <rPr>
        <b/>
        <sz val="12"/>
        <rFont val="Arial"/>
        <family val="2"/>
      </rPr>
      <t xml:space="preserve">Responsable: </t>
    </r>
    <r>
      <rPr>
        <sz val="12"/>
        <rFont val="Arial"/>
        <family val="2"/>
      </rPr>
      <t>El(la) coordinador(a) del grupo interno de trabajo de gestión de servicios administrativos.</t>
    </r>
  </si>
  <si>
    <t xml:space="preserve">Por revocatoria de nombramiento y sanciones disciplinarias </t>
  </si>
  <si>
    <t>Debido al incumplimiento en la verificación y  certificación de requisitos exigidos para el desempeño del empleo público</t>
  </si>
  <si>
    <t>Posibilidad de afectación económica
y reputacional por revocatoria de nombramiento y sanciones disciplinarias, debido al incumplimiento en la verificación y certificación de requisitos exigidos para el desempeño del empleo público</t>
  </si>
  <si>
    <r>
      <t xml:space="preserve">Expedir certificación de cumplimiento de requisitos y verificar los antecedentes disciplinarios, policiales y fiscales, antes del nombramiento del aspirante en el cargo público.
</t>
    </r>
    <r>
      <rPr>
        <b/>
        <sz val="12"/>
        <rFont val="Arial"/>
        <family val="2"/>
      </rPr>
      <t xml:space="preserve">Responsable: </t>
    </r>
    <r>
      <rPr>
        <sz val="12"/>
        <rFont val="Arial"/>
        <family val="2"/>
      </rPr>
      <t xml:space="preserve">El(la) coordinador(a) del grupo interno de trabajo de gestión de talento humano. 
</t>
    </r>
    <r>
      <rPr>
        <b/>
        <sz val="12"/>
        <rFont val="Arial"/>
        <family val="2"/>
      </rPr>
      <t xml:space="preserve">Periodicidad: </t>
    </r>
    <r>
      <rPr>
        <sz val="12"/>
        <rFont val="Arial"/>
        <family val="2"/>
      </rPr>
      <t xml:space="preserve">Trimestral.
</t>
    </r>
    <r>
      <rPr>
        <b/>
        <sz val="12"/>
        <rFont val="Arial"/>
        <family val="2"/>
      </rPr>
      <t xml:space="preserve">Propósito: </t>
    </r>
    <r>
      <rPr>
        <sz val="12"/>
        <rFont val="Arial"/>
        <family val="2"/>
      </rPr>
      <t xml:space="preserve">Asegurar el cumplimiento de los requisitos para el nombramiento en el cargo público.  
</t>
    </r>
    <r>
      <rPr>
        <b/>
        <sz val="12"/>
        <rFont val="Arial"/>
        <family val="2"/>
      </rPr>
      <t xml:space="preserve">Cómo se ejecuta: </t>
    </r>
    <r>
      <rPr>
        <sz val="12"/>
        <rFont val="Arial"/>
        <family val="2"/>
      </rPr>
      <t xml:space="preserve"> Consulta, imprime y archiva en la historia laboral, los certificados generados por las entidades de control y vigilancia, y Verifica el manual de funciones para el cargo en cuanto a formación y experiencia exigida, confrontando con los soportes aportados por el aspirante.
</t>
    </r>
    <r>
      <rPr>
        <b/>
        <sz val="12"/>
        <rFont val="Arial"/>
        <family val="2"/>
      </rPr>
      <t xml:space="preserve">Qué pasa con las observaciones o desviaciones: </t>
    </r>
    <r>
      <rPr>
        <sz val="12"/>
        <rFont val="Arial"/>
        <family val="2"/>
      </rPr>
      <t xml:space="preserve">En caso que el aspirante no cumpla con los requisitos o lo inhabiliten, se informa al Director(a) administrativo(a) y financiero(a) para continuar con el proceso de provisión del cargo con otros aspirantes.
</t>
    </r>
    <r>
      <rPr>
        <b/>
        <sz val="12"/>
        <rFont val="Arial"/>
        <family val="2"/>
      </rPr>
      <t xml:space="preserve">Evidencias o soportes de la ejecución: </t>
    </r>
    <r>
      <rPr>
        <sz val="12"/>
        <rFont val="Arial"/>
        <family val="2"/>
      </rPr>
      <t>Certificado de cumplimiento de requisitos para el desempeño del cargo, y de antecedentes generados por los órganos de control.</t>
    </r>
  </si>
  <si>
    <r>
      <rPr>
        <b/>
        <sz val="12"/>
        <rFont val="Arial"/>
        <family val="2"/>
      </rPr>
      <t xml:space="preserve">Acción: </t>
    </r>
    <r>
      <rPr>
        <sz val="12"/>
        <rFont val="Arial"/>
        <family val="2"/>
      </rPr>
      <t xml:space="preserve">Aplicar el proceso para la revocatoria de nombramiento e investigación disciplinaria.
</t>
    </r>
    <r>
      <rPr>
        <b/>
        <sz val="12"/>
        <rFont val="Arial"/>
        <family val="2"/>
      </rPr>
      <t xml:space="preserve">
Responsable: </t>
    </r>
    <r>
      <rPr>
        <sz val="12"/>
        <rFont val="Arial"/>
        <family val="2"/>
      </rPr>
      <t xml:space="preserve">El(la) coordinador(a) del grupo interno de trabajo de gestión de talento humano.  </t>
    </r>
  </si>
  <si>
    <t>Por la Reclamación  del donante</t>
  </si>
  <si>
    <t>Debido a la ausencia en el seguimiento frente a la entrega final de la donación realizada por el donante</t>
  </si>
  <si>
    <t>Posibilidad de afectación económica y reputacional, por la reclamación del donante, debido a la ausencia en el  seguimiento frente a la entrega final de la donación realizada por el donante</t>
  </si>
  <si>
    <r>
      <t xml:space="preserve">Verificar los documentos entregados por el donante </t>
    </r>
    <r>
      <rPr>
        <b/>
        <sz val="9"/>
        <rFont val="Arial"/>
        <family val="2"/>
      </rPr>
      <t>(carta de ofrecimiento de la donación, certificado de la donación y carta de exoneración de responsabilidades)</t>
    </r>
    <r>
      <rPr>
        <sz val="9"/>
        <rFont val="Arial"/>
        <family val="2"/>
      </rPr>
      <t xml:space="preserve"> antes y durante el proceso, donde se indentifica la entidad  beneficiaria de la donación y realizar la validación de los antecedentes y reconocimiento de bienes lícitos e ilícitos.
</t>
    </r>
    <r>
      <rPr>
        <b/>
        <sz val="9"/>
        <rFont val="Arial"/>
        <family val="2"/>
      </rPr>
      <t xml:space="preserve">
Responsable: </t>
    </r>
    <r>
      <rPr>
        <sz val="9"/>
        <rFont val="Arial"/>
        <family val="2"/>
      </rPr>
      <t xml:space="preserve">El(la) profesional asignado(a) a desarrollar las actividades necesarias para la canalización de donaciones en especie. 
</t>
    </r>
    <r>
      <rPr>
        <b/>
        <sz val="9"/>
        <rFont val="Arial"/>
        <family val="2"/>
      </rPr>
      <t>Periocidad</t>
    </r>
    <r>
      <rPr>
        <sz val="9"/>
        <rFont val="Arial"/>
        <family val="2"/>
      </rPr>
      <t xml:space="preserve">: Cada vez que llegue una donación. 
</t>
    </r>
    <r>
      <rPr>
        <b/>
        <sz val="9"/>
        <rFont val="Arial"/>
        <family val="2"/>
      </rPr>
      <t xml:space="preserve">Propósito: </t>
    </r>
    <r>
      <rPr>
        <sz val="9"/>
        <rFont val="Arial"/>
        <family val="2"/>
      </rPr>
      <t xml:space="preserve">Prevenir la posibilidad de afectación a la Agencia por el ingreso de bienes ilícitos, y Garantizar la entrega de los bienes a los beneficiarios finales definidos por voluntad del donante. 
</t>
    </r>
    <r>
      <rPr>
        <b/>
        <sz val="9"/>
        <rFont val="Arial"/>
        <family val="2"/>
      </rPr>
      <t xml:space="preserve">Cómo se ejecuta: </t>
    </r>
    <r>
      <rPr>
        <sz val="9"/>
        <rFont val="Arial"/>
        <family val="2"/>
      </rPr>
      <t xml:space="preserve">A través de reuniones con los donantes y beneficiarios finales para hacer seguimiento en el proceso de la donación. De igual forma, a los seis (6) meses de entregados los bienes se les solicitará un informe ejecutivo con el impacto que ha generado la donación en la población específica. 
</t>
    </r>
    <r>
      <rPr>
        <b/>
        <sz val="9"/>
        <rFont val="Arial"/>
        <family val="2"/>
      </rPr>
      <t xml:space="preserve">Qué pasa con las observaciones o desviaciones: </t>
    </r>
    <r>
      <rPr>
        <sz val="9"/>
        <rFont val="Arial"/>
        <family val="2"/>
      </rPr>
      <t xml:space="preserve">Se analizan  las novedades presentadas en el ejercicio de la supervisón para tomar las medidas respectivas, escalando a la instancia correspondiente y evitar la indebida supervisión de los contratos o convenios suscritos
</t>
    </r>
    <r>
      <rPr>
        <b/>
        <sz val="9"/>
        <rFont val="Arial"/>
        <family val="2"/>
      </rPr>
      <t xml:space="preserve">
Evidencias o soportes de la ejecución: </t>
    </r>
    <r>
      <rPr>
        <sz val="9"/>
        <rFont val="Arial"/>
        <family val="2"/>
      </rPr>
      <t>Actas de reunión, acta de ingreso, acta de salida, ayuda de memoria, control de asistencia con temas propuestos y discutidos, comunicación, correo electrónico y documentos de la donación.</t>
    </r>
  </si>
  <si>
    <r>
      <rPr>
        <b/>
        <sz val="12"/>
        <rFont val="Arial"/>
        <family val="2"/>
      </rPr>
      <t xml:space="preserve">Acción: </t>
    </r>
    <r>
      <rPr>
        <sz val="12"/>
        <rFont val="Arial"/>
        <family val="2"/>
      </rPr>
      <t xml:space="preserve">Solicitar al donante que, en cada comunicación enviada antes y durante el proceso de la canalización de la donación mencione claramente el nombre o razón social de la entidad beneficiaria de la donación con NIT y datos específicos como: Ciudad, Dirección, Teléfono, entre otros.
</t>
    </r>
    <r>
      <rPr>
        <b/>
        <sz val="12"/>
        <rFont val="Arial"/>
        <family val="2"/>
      </rPr>
      <t xml:space="preserve">
Responsbale: </t>
    </r>
    <r>
      <rPr>
        <sz val="12"/>
        <rFont val="Arial"/>
        <family val="2"/>
      </rPr>
      <t xml:space="preserve">El(la) profesional asignado(a) a desarrollar las actividades necesarias para la canalización de donaciones en especie.
</t>
    </r>
  </si>
  <si>
    <t>Fraude interno</t>
  </si>
  <si>
    <r>
      <t xml:space="preserve">Validar el cumplimiento de los lineamientos establecidos en el Protocolo de seguridad y manejo de tesorería autorizadas por el Ministerio de Hacienda.
</t>
    </r>
    <r>
      <rPr>
        <b/>
        <sz val="12"/>
        <rFont val="Arial"/>
        <family val="2"/>
      </rPr>
      <t xml:space="preserve">Responsable: </t>
    </r>
    <r>
      <rPr>
        <sz val="12"/>
        <rFont val="Arial"/>
        <family val="2"/>
      </rPr>
      <t xml:space="preserve">El(la) coordinador(a) del grupo interno de trabajo de gestión financiera.
</t>
    </r>
    <r>
      <rPr>
        <b/>
        <sz val="12"/>
        <rFont val="Arial"/>
        <family val="2"/>
      </rPr>
      <t xml:space="preserve">Periodicidad: </t>
    </r>
    <r>
      <rPr>
        <sz val="12"/>
        <rFont val="Arial"/>
        <family val="2"/>
      </rPr>
      <t xml:space="preserve">Continua.
</t>
    </r>
    <r>
      <rPr>
        <b/>
        <sz val="12"/>
        <rFont val="Arial"/>
        <family val="2"/>
      </rPr>
      <t xml:space="preserve">Propósito: </t>
    </r>
    <r>
      <rPr>
        <sz val="12"/>
        <rFont val="Arial"/>
        <family val="2"/>
      </rPr>
      <t xml:space="preserve">Prevenir la indebida actuación frente al manejo de los recursos depositados en las cuentas bancarias autorizadas.
</t>
    </r>
    <r>
      <rPr>
        <b/>
        <sz val="12"/>
        <rFont val="Arial"/>
        <family val="2"/>
      </rPr>
      <t xml:space="preserve">Cómo se ejecuta: </t>
    </r>
    <r>
      <rPr>
        <sz val="12"/>
        <rFont val="Arial"/>
        <family val="2"/>
      </rPr>
      <t xml:space="preserve">Cada vez que se realiza una transacción de pago con recursos depositados en las  cuentas bancarias autorizadas se debe cumplir con los lineamientos establecidos (protocolo).
</t>
    </r>
    <r>
      <rPr>
        <b/>
        <sz val="12"/>
        <rFont val="Arial"/>
        <family val="2"/>
      </rPr>
      <t xml:space="preserve">Qué pasa con las observaciones o desviaciones: </t>
    </r>
    <r>
      <rPr>
        <sz val="12"/>
        <rFont val="Arial"/>
        <family val="2"/>
      </rPr>
      <t xml:space="preserve">Cualquier solicitud a la entidad bancaria que implique cambios en la plataforma de pagos o que no se encuentre dentro del protocolo establecido, debe ser firmada por el representante legal de la Agencia.
</t>
    </r>
    <r>
      <rPr>
        <b/>
        <sz val="12"/>
        <rFont val="Arial"/>
        <family val="2"/>
      </rPr>
      <t>Evidencias o soportes de la ejecución:</t>
    </r>
    <r>
      <rPr>
        <sz val="12"/>
        <rFont val="Arial"/>
        <family val="2"/>
      </rPr>
      <t xml:space="preserve"> Protocolo actualizado, comprobante de pagos a través de la plataforma bancaria, solicitud de pago al banco, entre otros.</t>
    </r>
  </si>
  <si>
    <r>
      <rPr>
        <b/>
        <sz val="12"/>
        <rFont val="Arial"/>
        <family val="2"/>
      </rPr>
      <t>Acción:</t>
    </r>
    <r>
      <rPr>
        <sz val="12"/>
        <rFont val="Arial"/>
        <family val="2"/>
      </rPr>
      <t xml:space="preserve"> Revisar y actualizar el Procedimiento administración tesorería y pagos.
</t>
    </r>
    <r>
      <rPr>
        <b/>
        <sz val="12"/>
        <rFont val="Arial"/>
        <family val="2"/>
      </rPr>
      <t xml:space="preserve">Responsable: </t>
    </r>
    <r>
      <rPr>
        <sz val="12"/>
        <rFont val="Arial"/>
        <family val="2"/>
      </rPr>
      <t xml:space="preserve">Profesional Especializado con funciones de tesorería. </t>
    </r>
  </si>
  <si>
    <r>
      <rPr>
        <b/>
        <sz val="12"/>
        <rFont val="Arial"/>
        <family val="2"/>
      </rPr>
      <t>Acción:</t>
    </r>
    <r>
      <rPr>
        <sz val="12"/>
        <rFont val="Arial"/>
        <family val="2"/>
      </rPr>
      <t xml:space="preserve"> Informar al jefe inmediato y  ordenador del gasto para que se realice la gestión necesaria en cuanto al pago y adelantar la investigación de la causa o causas que dieron origen al incumplimiento, para tomar las acciones correctivas a que de lugar la situación. </t>
    </r>
  </si>
  <si>
    <r>
      <t xml:space="preserve">Realizar conciliaciones bancarias acorde con lo establecido en el Procedimiento de elaboración de estados financieros.
</t>
    </r>
    <r>
      <rPr>
        <b/>
        <sz val="12"/>
        <rFont val="Arial"/>
        <family val="2"/>
      </rPr>
      <t xml:space="preserve">
Responsable: </t>
    </r>
    <r>
      <rPr>
        <sz val="12"/>
        <rFont val="Arial"/>
        <family val="2"/>
      </rPr>
      <t xml:space="preserve">El(la) profesional con funciones de central de cuentas del proceso de gestión financiera.
</t>
    </r>
    <r>
      <rPr>
        <b/>
        <sz val="12"/>
        <rFont val="Arial"/>
        <family val="2"/>
      </rPr>
      <t xml:space="preserve">Periodicidad: </t>
    </r>
    <r>
      <rPr>
        <sz val="12"/>
        <rFont val="Arial"/>
        <family val="2"/>
      </rPr>
      <t xml:space="preserve">Continua.
</t>
    </r>
    <r>
      <rPr>
        <b/>
        <sz val="12"/>
        <rFont val="Arial"/>
        <family val="2"/>
      </rPr>
      <t xml:space="preserve">
Propósito: </t>
    </r>
    <r>
      <rPr>
        <sz val="12"/>
        <rFont val="Arial"/>
        <family val="2"/>
      </rPr>
      <t xml:space="preserve">Prevenir la indebida actuación frente al manejo de los recursos depositados en las cuentas bancarias autorizadas.
</t>
    </r>
    <r>
      <rPr>
        <b/>
        <sz val="12"/>
        <rFont val="Arial"/>
        <family val="2"/>
      </rPr>
      <t xml:space="preserve">Cómo se ejecuta: </t>
    </r>
    <r>
      <rPr>
        <sz val="12"/>
        <rFont val="Arial"/>
        <family val="2"/>
      </rPr>
      <t xml:space="preserve">Se verifica los saldos de los extractos bancarios y de las cuentas contables y bancarias en el aplicativo SIIF Nación, identificando las diferencias si las hubiere para realizar los ajustes contables correspondientes. 
</t>
    </r>
    <r>
      <rPr>
        <b/>
        <sz val="12"/>
        <rFont val="Arial"/>
        <family val="2"/>
      </rPr>
      <t xml:space="preserve">Qué pasa con las observaciones o desviaciones: </t>
    </r>
    <r>
      <rPr>
        <sz val="12"/>
        <rFont val="Arial"/>
        <family val="2"/>
      </rPr>
      <t xml:space="preserve">En caso de no realizarse la conciliación bancaria en los tiempos establecidos, el profesional especializado con funciones de contador de la Agencia identifica las razones de la no conciliación, por parte del reponsable de la función y procede a su realización.
</t>
    </r>
    <r>
      <rPr>
        <b/>
        <sz val="12"/>
        <rFont val="Arial"/>
        <family val="2"/>
      </rPr>
      <t xml:space="preserve">
Evidencias o soportes de la ejecución: </t>
    </r>
    <r>
      <rPr>
        <sz val="12"/>
        <rFont val="Arial"/>
        <family val="2"/>
      </rPr>
      <t>Conciliaciones</t>
    </r>
    <r>
      <rPr>
        <b/>
        <sz val="12"/>
        <rFont val="Arial"/>
        <family val="2"/>
      </rPr>
      <t xml:space="preserve"> </t>
    </r>
    <r>
      <rPr>
        <sz val="12"/>
        <rFont val="Arial"/>
        <family val="2"/>
      </rPr>
      <t>bancarias con soportes, comunicaciones, entre otros.</t>
    </r>
  </si>
  <si>
    <t>Por la insuficiencia de controles adecuados para el registro de cuentas por pagar y obligaciones</t>
  </si>
  <si>
    <t>Debido a la falta de seguimiento y control por parte de los supervisores de contrato u orden de compra</t>
  </si>
  <si>
    <t>Realizar pagos con cargo a un Registro Presupuestal de un mismo tercero, con cargo a otro contrato u orden de compra</t>
  </si>
  <si>
    <r>
      <t xml:space="preserve">Realizar seguimiento y verificación en SECOP II y aplicar formato de seguimiento a los proveedores con más de un contrato u orden de compra suscrito con APC-Colombia.
</t>
    </r>
    <r>
      <rPr>
        <b/>
        <sz val="12"/>
        <rFont val="Arial"/>
        <family val="2"/>
      </rPr>
      <t>Responsable:</t>
    </r>
    <r>
      <rPr>
        <sz val="12"/>
        <rFont val="Arial"/>
        <family val="2"/>
      </rPr>
      <t xml:space="preserve"> El(la) contador(a) del grupo interno de trabajo de gestión financiera o quién haga sus veces.
</t>
    </r>
    <r>
      <rPr>
        <b/>
        <sz val="12"/>
        <rFont val="Arial"/>
        <family val="2"/>
      </rPr>
      <t>Periodicidad:</t>
    </r>
    <r>
      <rPr>
        <sz val="12"/>
        <rFont val="Arial"/>
        <family val="2"/>
      </rPr>
      <t xml:space="preserve"> Continua.
</t>
    </r>
    <r>
      <rPr>
        <b/>
        <sz val="12"/>
        <rFont val="Arial"/>
        <family val="2"/>
      </rPr>
      <t>Propósito:</t>
    </r>
    <r>
      <rPr>
        <sz val="12"/>
        <rFont val="Arial"/>
        <family val="2"/>
      </rPr>
      <t xml:space="preserve"> Prevenir la realización de pagos con cargo a un registro presupuestal que no corresponda.
</t>
    </r>
    <r>
      <rPr>
        <b/>
        <sz val="12"/>
        <rFont val="Arial"/>
        <family val="2"/>
      </rPr>
      <t>Cómo se ejecuta:</t>
    </r>
    <r>
      <rPr>
        <sz val="12"/>
        <rFont val="Arial"/>
        <family val="2"/>
      </rPr>
      <t xml:space="preserve"> Cada vez que se realiza una solicitud de pago con cargo a proveedores con más de un contrato u orden de compra.
</t>
    </r>
    <r>
      <rPr>
        <b/>
        <sz val="12"/>
        <rFont val="Arial"/>
        <family val="2"/>
      </rPr>
      <t>Qué pasa con las observaciones o desviaciones:</t>
    </r>
    <r>
      <rPr>
        <sz val="12"/>
        <rFont val="Arial"/>
        <family val="2"/>
      </rPr>
      <t xml:space="preserve"> En caso de encontrar inconsistencias en la solicitud de pago, éste será devuelto para verificación y corrección por parte del proveedor y supervisor.
</t>
    </r>
    <r>
      <rPr>
        <b/>
        <sz val="12"/>
        <rFont val="Arial"/>
        <family val="2"/>
      </rPr>
      <t>Evidencias o soportes de la ejecución:</t>
    </r>
    <r>
      <rPr>
        <sz val="12"/>
        <rFont val="Arial"/>
        <family val="2"/>
      </rPr>
      <t xml:space="preserve"> Formato para control de pagos firmado por el(la) supervisor(a) y del(a) funcionario(a) que realice la revisión en el proceso Gestión financiera.</t>
    </r>
  </si>
  <si>
    <r>
      <rPr>
        <b/>
        <sz val="12"/>
        <rFont val="Arial"/>
        <family val="2"/>
      </rPr>
      <t>Acción:</t>
    </r>
    <r>
      <rPr>
        <sz val="12"/>
        <rFont val="Arial"/>
        <family val="2"/>
      </rPr>
      <t xml:space="preserve"> Revisar y actualizar el Procedimiento elaboración de estados financieros.
</t>
    </r>
    <r>
      <rPr>
        <b/>
        <sz val="12"/>
        <rFont val="Arial"/>
        <family val="2"/>
      </rPr>
      <t>Responsable:</t>
    </r>
    <r>
      <rPr>
        <sz val="12"/>
        <rFont val="Arial"/>
        <family val="2"/>
      </rPr>
      <t xml:space="preserve"> Profesional especializado con funciones de contabilidad.</t>
    </r>
  </si>
  <si>
    <r>
      <rPr>
        <b/>
        <sz val="12"/>
        <rFont val="Arial"/>
        <family val="2"/>
      </rPr>
      <t xml:space="preserve">Acción: </t>
    </r>
    <r>
      <rPr>
        <sz val="12"/>
        <rFont val="Arial"/>
        <family val="2"/>
      </rPr>
      <t xml:space="preserve">Informar al jefe inmediato y ordenador del gasto para que se realice la gestión necesaria en cuanto al pago y adelantar la investigación de la causa o causas que dieron origen al incumplimiento, para tomar las acciones correctivas a que de lugar la situación. </t>
    </r>
  </si>
  <si>
    <t>Criterios para calificar el impacto en riesgos de corrupción</t>
  </si>
  <si>
    <t>MARACAR CON X</t>
  </si>
  <si>
    <t>Corrupción 1</t>
  </si>
  <si>
    <t>Pregunta: ¿Si el riesgo de corrupción se materializa podría:</t>
  </si>
  <si>
    <t>SI</t>
  </si>
  <si>
    <t>NO</t>
  </si>
  <si>
    <t>Corrupción 2</t>
  </si>
  <si>
    <t>¿Afectar al grupo de funcionarios del proceso?</t>
  </si>
  <si>
    <t>X</t>
  </si>
  <si>
    <t>Corrupción 3</t>
  </si>
  <si>
    <t>¿Afectar el cumplimiento de metas y objetivos de la dependencia?</t>
  </si>
  <si>
    <t>x</t>
  </si>
  <si>
    <t>¿Afectar el cumplimiento de misión de la entidad?</t>
  </si>
  <si>
    <t>¿Afectar el cumplimiento de misión del sector al que pertenece la entidad?</t>
  </si>
  <si>
    <t>¿Generar perdida de confianza de la entidad , afectando su reputación?</t>
  </si>
  <si>
    <t>¿Generar perdida de recursos económicos?</t>
  </si>
  <si>
    <t>¿Afectar la generación de los productos o la prestación de los servicios?</t>
  </si>
  <si>
    <t>¿Dar lugar al detrimento de la calidad de vida de la comunidad por la perdida del bien, servicio o recursos públicos?</t>
  </si>
  <si>
    <t>¿Generar pérdida de información de la entidad?</t>
  </si>
  <si>
    <t>¿Generar intervención de los órganos de control, de la Fiscalia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</si>
  <si>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</si>
  <si>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</si>
  <si>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</si>
  <si>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</si>
  <si>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</si>
  <si>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</si>
  <si>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</si>
  <si>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</si>
  <si>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</si>
  <si>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Resultado</t>
  </si>
  <si>
    <r>
      <rPr>
        <b/>
        <sz val="12"/>
        <color theme="1"/>
        <rFont val="Arial"/>
        <family val="2"/>
      </rPr>
      <t>NOTA:</t>
    </r>
    <r>
      <rPr>
        <sz val="12"/>
        <color theme="1"/>
        <rFont val="Arial"/>
        <family val="2"/>
      </rPr>
      <t xml:space="preserve"> Tener en cuenta los lineamientos establecidos para la identificación del riesgo de corrupción, los procesos deben asegurar que los riesgos de corrupción identificados efectivamente corresponden a este tipo de riesgos. Por lo tanto, se dispone de diecinueve (19) preguntas para ser atendidas y respondidas por parte de los procesos, con el propósito de confirmar que el riesgo identificado SI es de tipo corrupción (información suministrada desde la página 68 hasta la 71, en la guía para riesgos y controles, versión 5 de diciembre de 2020, actualizada por el DAFP).</t>
    </r>
  </si>
  <si>
    <t>Información tomada de las Guías para la administración del riesgo y el diseño de controles en entidades públicas, versiones No. 4 de octubre de 2018 y No. 5 de diciembre de 2020 de la Dirección de Gestión y Desempeño Institucional del Departamento Administrativo de la Función Pública</t>
  </si>
  <si>
    <r>
      <rPr>
        <b/>
        <sz val="12"/>
        <color theme="1"/>
        <rFont val="Arial"/>
        <family val="2"/>
      </rPr>
      <t>CATÁLOGO INDICATIVO Y ENUNCIATIVO DE PUNTOS DE RIESGO FISCAL Y CIRCUNSTANCIAS INMEDIATAS</t>
    </r>
    <r>
      <rPr>
        <sz val="12"/>
        <color theme="1"/>
        <rFont val="Arial"/>
        <family val="2"/>
      </rPr>
      <t xml:space="preserve">
</t>
    </r>
    <r>
      <rPr>
        <b/>
        <sz val="12"/>
        <color theme="1"/>
        <rFont val="Arial"/>
        <family val="2"/>
      </rPr>
      <t xml:space="preserve">(Anexo 1)
Introducción </t>
    </r>
    <r>
      <rPr>
        <sz val="12"/>
        <color theme="1"/>
        <rFont val="Arial"/>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
</t>
    </r>
  </si>
  <si>
    <t>Id Referencia</t>
  </si>
  <si>
    <t>Puntos de Riesgo Fiscal</t>
  </si>
  <si>
    <t>Circunstancia Inmediata</t>
  </si>
  <si>
    <t>Actividad en la que potencialmente se origina el riesgo fiscal</t>
  </si>
  <si>
    <r>
      <t xml:space="preserve">Situación </t>
    </r>
    <r>
      <rPr>
        <b/>
        <i/>
        <u/>
        <sz val="12"/>
        <color rgb="FF000000"/>
        <rFont val="Arial"/>
        <family val="2"/>
      </rPr>
      <t>por la que</t>
    </r>
    <r>
      <rPr>
        <b/>
        <i/>
        <sz val="12"/>
        <color rgb="FF000000"/>
        <rFont val="Arial"/>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</si>
  <si>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</si>
  <si>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</si>
  <si>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</si>
  <si>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</si>
  <si>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</si>
  <si>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</si>
  <si>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</si>
  <si>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</si>
  <si>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</si>
  <si>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</si>
  <si>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Custodiar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</si>
  <si>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</si>
  <si>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</si>
  <si>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</si>
  <si>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</si>
  <si>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</si>
  <si>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</si>
  <si>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</si>
  <si>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</si>
  <si>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</si>
  <si>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</si>
  <si>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</si>
  <si>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</si>
  <si>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</si>
  <si>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</si>
  <si>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</si>
  <si>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</si>
  <si>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</si>
  <si>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</si>
  <si>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</si>
  <si>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</si>
  <si>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</si>
  <si>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</si>
  <si>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</si>
  <si>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</si>
  <si>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</si>
  <si>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</si>
  <si>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</si>
  <si>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</si>
  <si>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</si>
  <si>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</si>
  <si>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</si>
  <si>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 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</si>
  <si>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</si>
  <si>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</si>
  <si>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</si>
  <si>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</si>
  <si>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</si>
  <si>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</si>
  <si>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</si>
  <si>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</si>
  <si>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</si>
  <si>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</si>
  <si>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</si>
  <si>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</si>
  <si>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</si>
  <si>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</si>
  <si>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</si>
  <si>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</si>
  <si>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</si>
  <si>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</si>
  <si>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</si>
  <si>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</si>
  <si>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</si>
  <si>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</si>
  <si>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</si>
  <si>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</si>
  <si>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</si>
  <si>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</si>
  <si>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</si>
  <si>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</si>
  <si>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</si>
  <si>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contratistas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</si>
  <si>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</si>
  <si>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</si>
  <si>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</si>
  <si>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</si>
  <si>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</si>
  <si>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</si>
  <si>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</si>
  <si>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</si>
  <si>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</si>
  <si>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</si>
  <si>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</si>
  <si>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</si>
  <si>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</si>
  <si>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</si>
  <si>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</si>
  <si>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</si>
  <si>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</si>
  <si>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</si>
  <si>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</si>
  <si>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</si>
  <si>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</si>
  <si>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Información tomada de la Guía para la administración del riesgo y el diseño de controles en entidades públicas, versión 6, noviembre de 2022, Dirección de Gestión y Desempeño Institucional, Departamento Administrativo de la Función Pública.</t>
  </si>
  <si>
    <t>Matriz Mapa de Riesgos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</si>
  <si>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t>
  </si>
  <si>
    <t>Teniendo en cuenta lo anterior y dada la necesidad de las entidades frente a la estructuración de los mapas de riesgos, como herramienta fundamental frente a la gestión del riesgo, el presente formato desarrolla un esquema completo acorde con los contenidos metodológicos de la Guía para la Administración del Riesgo y el diseño de controles V5.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</si>
  <si>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</si>
  <si>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su objetivo, alcance, actividades clave, considere los lineamientos establecidos en el Paso 2: identificación del riesgo, donde se explica ampliamente las bases para adelanter este análisis.
Así mismo, considere en el Paso 3: valoración del riesgo los lineamientos para definir el No. de veces que se hace la actividad con la cual se relaciona el riesgo y su impacto en términos económicos o reputacionales. En este mismo paso se analizan los controles que deben responder a los atributos de eficiencia e informativos.</t>
  </si>
  <si>
    <r>
      <rPr>
        <b/>
        <sz val="12"/>
        <rFont val="Arial"/>
        <family val="2"/>
      </rPr>
      <t>NOTA:</t>
    </r>
    <r>
      <rPr>
        <sz val="12"/>
        <rFont val="Arial"/>
        <family val="2"/>
      </rPr>
      <t xml:space="preserve"> Si lo considera pertinente, es posible agregar hojas de trabajo adicionales al presente formato que permitan incluir la traza de estos análisis.</t>
    </r>
  </si>
  <si>
    <t>El archivo contiene las siguientes hojas</t>
  </si>
  <si>
    <t>Hoja Instructivo, Mapas, Preguntas Final de Gestión, Corrupción y Seguridad de la Información: Encontrará la totalidad de la estructura para la identificación y valoración de los riesgos por proceso, programa o proyecto, acorde con el nivel de desagregación que la entidad considere necesaria.</t>
  </si>
  <si>
    <t>Columna</t>
  </si>
  <si>
    <t>Descripción - Lineamientos para el diligenciamiento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</si>
  <si>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</si>
  <si>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</si>
  <si>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</si>
  <si>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</si>
  <si>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</si>
  <si>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</si>
  <si>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</si>
  <si>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</si>
  <si>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</si>
  <si>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</si>
  <si>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</si>
  <si>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</si>
  <si>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</si>
  <si>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t>Consolida o resume los análisis sobre impacto + causa inmediata + causa raíz, permitiendo contar con una redacción clara y concreta del riesgo indentificado. Tenga en cuenta la estructura de alto nivel establecida en al guía, inicia con POSIBILIDAD DE + Impacto para la entidad (Qué) + Causa Inmediata (Cómo) + Causa Raíz (Por qué)</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</si>
  <si>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</si>
  <si>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</si>
  <si>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</si>
  <si>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</si>
  <si>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</si>
  <si>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</si>
  <si>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</si>
  <si>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</si>
  <si>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</si>
  <si>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Recuerde que el control se define como la medida que permite reducir o mitigar un riesgo. Defina el control (es) que atacan la causa raíz del riesgo, considere la estructura explicada en la guía: Responsable de ejecutar el control + Acción + Complemento</t>
  </si>
  <si>
    <t>Afectación</t>
  </si>
  <si>
    <t>Esta casilla no se diligencia, depende de la selección en la columna R.</t>
  </si>
  <si>
    <t>ATRIBUTOS EFICIENCIA
Tipo</t>
  </si>
  <si>
    <t>Utilice la lista de despligue que se encuentra parametrizada, le aparecerán las opciones: i)Preventivo, ii)Detectivo, iii)Correctivo.</t>
  </si>
  <si>
    <t>ATRIBUTOS EFICIENCIA
Implementación</t>
  </si>
  <si>
    <t>Utilice la lista de despligue que se encuentra parametrizada, le aparecerán las opciones: i)Automático, ii)Manual.</t>
  </si>
  <si>
    <t>ATRIBUTOS EFICIENCIA
Calificación</t>
  </si>
  <si>
    <t xml:space="preserve">La matriz automáticamente hará el cálculo para el control analizado (Columna T) </t>
  </si>
  <si>
    <t>ATRIBUTOS INFORMATIVOS
Documentación</t>
  </si>
  <si>
    <t>Utilice la lista de despligue que se encuentra parametrizada, le aparecerán las opciones: i)Documentado, ii)Sin documentar.</t>
  </si>
  <si>
    <t>ATRIBUTOS INFORMATIVOS
Frecuencia</t>
  </si>
  <si>
    <t>Utilice la lista de despligue que se encuentra parametrizada, le aparecerán las opciones: i)Continua, ii)Aleatoria.</t>
  </si>
  <si>
    <t>ATRIBUTOS INFORMATIVOS
Registro</t>
  </si>
  <si>
    <t>Utilice la lista de despligue que se encuentra parametrizada, le aparecerán las opciones: i)Con Registro, ii) Sin Registro.</t>
  </si>
  <si>
    <t>Evaluación del Nivel de Riesgo - Nivel de Riesgo Residual</t>
  </si>
  <si>
    <t>La matriz automáticamente hará el cálculo, acorde con el control o controles definidos con sus atributos analizados, lo que permitirá establecer el nivel de riesgo inherente (Columnas Y- Z- AA -AB- AC).</t>
  </si>
  <si>
    <t>Tratamiento</t>
  </si>
  <si>
    <t>Utilice la lista de despligue que se encuentra parametrizada, le aparecerán las opciones: i)Aceptar, ii)Evitar, iii)Reducir (compartir), iv)Reducir (mitigar).</t>
  </si>
  <si>
    <t xml:space="preserve">Plan de Acción
Responsable, fecha implementación, fecha seguimiento, seguimiento. </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</si>
  <si>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</si>
  <si>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</si>
  <si>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t xml:space="preserve">Consideraciones </t>
  </si>
  <si>
    <t xml:space="preserve"> -  Hoja Matriz de Calor Inherente:  En esta hoja, en la medida en que ese diligencia el Mapa Final, se verán reflejados los riesgos en su zona correspondiente. Esta hoja no se diligencia se genera de manera automática.</t>
  </si>
  <si>
    <t xml:space="preserve"> -  Hoja Matriz de Calor Residual: En esta hoja, en la medida en que ese diligencia el Mapa Final, se verán reflejados los riesgos en su zona correspondiente. Esta hoja no se diligencia se genera de manera automática.</t>
  </si>
  <si>
    <t xml:space="preserve"> -  Hoja Tabla de probabilidad: Tabla referente para todos los cálculos (no se diligencia)</t>
  </si>
  <si>
    <t xml:space="preserve"> -  Hoja Tabla de Impacto: Tabla referente para todos los cálculos (no se diligencia)</t>
  </si>
  <si>
    <t xml:space="preserve"> -  Hoja Tabla de Valoración de Controles: Tabla referente para todos los cálculos (no se diligencia)</t>
  </si>
  <si>
    <t>Tabla Criterios para definir el nivel de probabilidad</t>
  </si>
  <si>
    <t>Nivel</t>
  </si>
  <si>
    <t>Frecuencia de la Actividad</t>
  </si>
  <si>
    <t>Probabilidad</t>
  </si>
  <si>
    <t>Muy Baja</t>
  </si>
  <si>
    <t>La actividad que conlleva el riesgo se ejecuta como máximos 2 veces por año</t>
  </si>
  <si>
    <t>Baja</t>
  </si>
  <si>
    <t>Media</t>
  </si>
  <si>
    <t>Alta</t>
  </si>
  <si>
    <t>La actividad que conlleva el riesgo se ejecuta mínimo 500 veces al año y máximo 5000 veces por año</t>
  </si>
  <si>
    <t>Muy Alta</t>
  </si>
  <si>
    <t>Tabla Criterios para definir el nivel de impacto</t>
  </si>
  <si>
    <t xml:space="preserve"> Afectación Económica (o presupuestal)</t>
  </si>
  <si>
    <t>Afectación Pérdida Reputacional</t>
  </si>
  <si>
    <t>Leve</t>
  </si>
  <si>
    <t xml:space="preserve">     Afectación menor a 10 SMLMV .</t>
  </si>
  <si>
    <t xml:space="preserve">     El riesgo afecta la imagen de alguna área de la organización</t>
  </si>
  <si>
    <t>Menor</t>
  </si>
  <si>
    <t>Moderado</t>
  </si>
  <si>
    <t>Mayor</t>
  </si>
  <si>
    <t xml:space="preserve">     Entre 100 y 500 SMLMV </t>
  </si>
  <si>
    <t xml:space="preserve">     El riesgo afecta la imagen de la entidad con efecto publicitario sostenido a nivel de sector administrativo, nivel departamental o municipal</t>
  </si>
  <si>
    <t>Entre 100 y 500 SMLMV  / El riesgo afecta la imagen de de la entidad con efecto publicitario sostenido a nivel de sector administrativo, nivel departamental o municipal</t>
  </si>
  <si>
    <t>Catastrófico</t>
  </si>
  <si>
    <t xml:space="preserve">     Mayor a 500 SMLMV </t>
  </si>
  <si>
    <t xml:space="preserve">     El riesgo afecta la imagen de la entidad a nivel nacional, con efecto publicitario sostenible a nivel país</t>
  </si>
  <si>
    <t>Mayor a 500 SMLMV  / El riesgo afecta la imagen de la entidad a nivel nacional, con efecto publicitarios sostenible a nivel país</t>
  </si>
  <si>
    <t>Afectación_Económica_o_presupuestal</t>
  </si>
  <si>
    <t>Pérdida_Reputacional</t>
  </si>
  <si>
    <t xml:space="preserve">     El riesgo afecta la imagen de la entidad internamente, de conocimiento general, nivel interno, de junta dircetiva y accionistas y/o de provedores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</si>
  <si>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</si>
  <si>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</si>
  <si>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Tabla Atributos de para el diseño del control</t>
  </si>
  <si>
    <t>Características</t>
  </si>
  <si>
    <t>Descripción</t>
  </si>
  <si>
    <t>Peso</t>
  </si>
  <si>
    <t>Atributos de Eficiencia</t>
  </si>
  <si>
    <t>Tipo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</si>
  <si>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</si>
  <si>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</si>
  <si>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</si>
  <si>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</si>
  <si>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</si>
  <si>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</si>
  <si>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</si>
  <si>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</si>
  <si>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sz val="12"/>
        <color theme="9" tint="-0.249977111117893"/>
        <rFont val="Arial"/>
        <family val="2"/>
      </rPr>
      <t>*</t>
    </r>
    <r>
      <rPr>
        <sz val="12"/>
        <rFont val="Arial"/>
        <family val="2"/>
      </rPr>
      <t>Atributos de</t>
    </r>
    <r>
      <rPr>
        <sz val="12"/>
        <color theme="9" tint="-0.249977111117893"/>
        <rFont val="Arial"/>
        <family val="2"/>
      </rPr>
      <t xml:space="preserve"> </t>
    </r>
    <r>
      <rPr>
        <sz val="12"/>
        <color rgb="FF000000"/>
        <rFont val="Arial"/>
        <family val="2"/>
      </rPr>
      <t>Formalización</t>
    </r>
  </si>
  <si>
    <t>Documentación</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</si>
  <si>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</si>
  <si>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</si>
  <si>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</si>
  <si>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</si>
  <si>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</si>
  <si>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</si>
  <si>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</si>
  <si>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</si>
  <si>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</si>
  <si>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</si>
  <si>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</si>
  <si>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</si>
  <si>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</si>
  <si>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rFont val="Arial"/>
        <family val="2"/>
      </rPr>
      <t>*Nota 1:</t>
    </r>
    <r>
      <rPr>
        <sz val="12"/>
        <rFont val="Arial"/>
        <family val="2"/>
      </rPr>
      <t xml:space="preserve"> Los atributos de formalización se recogerán de manera informativa, con el fin de conocer el entorno del control y complementar el análisis con elementos cualitativos; éstos no tienen una incidencia directa en su efectividad. </t>
    </r>
  </si>
  <si>
    <t>Matriz de Calor Inherente</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</si>
  <si>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</si>
  <si>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</si>
  <si>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</si>
  <si>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</si>
  <si>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</si>
  <si>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</si>
  <si>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</si>
  <si>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</si>
  <si>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</si>
  <si>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</si>
  <si>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</si>
  <si>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</si>
  <si>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</si>
  <si>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</si>
  <si>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Imapcto ¿Qué?:</t>
  </si>
  <si>
    <t>Fraude externo</t>
  </si>
  <si>
    <t>Fallas tecnológicas</t>
  </si>
  <si>
    <t>Daños a activos fijos / eventos externos</t>
  </si>
  <si>
    <t>Tecnología</t>
  </si>
  <si>
    <t>Infraestructura</t>
  </si>
  <si>
    <t>Criterios nivel de probabilidad</t>
  </si>
  <si>
    <t>La actividad que conlleva el riesgo se ejecuta como máximo 2 veces por año</t>
  </si>
  <si>
    <t>Criterios nivel de impacto</t>
  </si>
  <si>
    <t>Afectación Económica</t>
  </si>
  <si>
    <t>Pédida Reputacional</t>
  </si>
  <si>
    <t>Atributo para el diseño del control</t>
  </si>
  <si>
    <t>Tipo: Atributo de eficiencia</t>
  </si>
  <si>
    <t>Implementación: Atributo de eficiencia</t>
  </si>
  <si>
    <t>Documentación: Atributo de formalización</t>
  </si>
  <si>
    <t>Evidencia: Atributo de formalización</t>
  </si>
  <si>
    <t>Sin registro</t>
  </si>
  <si>
    <t>Reducir (Tranferir)</t>
  </si>
  <si>
    <t>Evitar</t>
  </si>
  <si>
    <t>Plan de acción o de manejo</t>
  </si>
  <si>
    <t>Finalizado</t>
  </si>
  <si>
    <t>Fiscal</t>
  </si>
  <si>
    <t>Mapa de riesgos</t>
  </si>
  <si>
    <t>Corrupción</t>
  </si>
  <si>
    <t>Riesgo Inherente</t>
  </si>
  <si>
    <t>Total</t>
  </si>
  <si>
    <t xml:space="preserve">Bajo </t>
  </si>
  <si>
    <t xml:space="preserve">Riesgo Residual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</si>
</sst>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0"/>
      <color theme="1"/>
      <name val="Calibri"/>
      <family val="2"/>
      <scheme val="minor"/>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22"/>
      <color theme="1"/>
      <name val="Arial Narrow"/>
      <family val="2"/>
    </font>
    <font>
      <sz val="24"/>
      <color theme="1"/>
      <name val="Arial Narrow"/>
      <family val="2"/>
    </font>
    <font>
      <b/>
      <sz val="24"/>
      <color rgb="FF000000"/>
      <name val="Calibri"/>
      <family val="2"/>
    </font>
    <font>
      <b/>
      <sz val="20"/>
      <color theme="1"/>
      <name val="Calibri"/>
      <family val="2"/>
      <scheme val="minor"/>
    </font>
    <font>
      <sz val="10"/>
      <name val="Arial"/>
      <family val="2"/>
    </font>
    <font>
      <sz val="12"/>
      <name val="Times New Roman"/>
      <family val="1"/>
    </font>
    <font>
      <sz val="11"/>
      <color theme="1"/>
      <name val="Times New Roman"/>
      <family val="1"/>
    </font>
    <font>
      <sz val="11"/>
      <color theme="0"/>
      <name val="Times New Roman"/>
      <family val="1"/>
    </font>
    <font>
      <sz val="12"/>
      <name val="Arial"/>
      <family val="2"/>
    </font>
    <font>
      <sz val="12"/>
      <color theme="1"/>
      <name val="Arial"/>
      <family val="2"/>
    </font>
    <font>
      <b/>
      <sz val="12"/>
      <name val="Arial"/>
      <family val="2"/>
    </font>
    <font>
      <b/>
      <sz val="12"/>
      <color theme="1"/>
      <name val="Arial"/>
      <family val="2"/>
    </font>
    <font>
      <sz val="12"/>
      <color theme="0"/>
      <name val="Arial"/>
      <family val="2"/>
    </font>
    <font>
      <b/>
      <sz val="12"/>
      <color rgb="FF000000"/>
      <name val="Arial"/>
      <family val="2"/>
    </font>
    <font>
      <sz val="12"/>
      <color rgb="FF000000"/>
      <name val="Arial"/>
      <family val="2"/>
    </font>
    <font>
      <sz val="12"/>
      <color theme="9" tint="-0.249977111117893"/>
      <name val="Arial"/>
      <family val="2"/>
    </font>
    <font>
      <b/>
      <sz val="12"/>
      <color rgb="FF00B0F0"/>
      <name val="Arial"/>
      <family val="2"/>
    </font>
    <font>
      <sz val="12"/>
      <color rgb="FF00B0F0"/>
      <name val="Arial"/>
      <family val="2"/>
    </font>
    <font>
      <sz val="12"/>
      <color rgb="FF7030A0"/>
      <name val="Arial"/>
      <family val="2"/>
    </font>
    <font>
      <sz val="11"/>
      <color rgb="FFFF0000"/>
      <name val="Calibri"/>
      <family val="2"/>
      <scheme val="minor"/>
    </font>
    <font>
      <sz val="9"/>
      <color indexed="81"/>
      <name val="Tahoma"/>
      <family val="2"/>
    </font>
    <font>
      <b/>
      <sz val="12"/>
      <color indexed="81"/>
      <name val="Arial"/>
      <family val="2"/>
    </font>
    <font>
      <sz val="12"/>
      <color indexed="81"/>
      <name val="Arial"/>
      <family val="2"/>
    </font>
    <font>
      <b/>
      <i/>
      <u/>
      <sz val="12"/>
      <color rgb="FF000000"/>
      <name val="Arial"/>
      <family val="2"/>
    </font>
    <font>
      <b/>
      <i/>
      <sz val="12"/>
      <color theme="1"/>
      <name val="Arial"/>
      <family val="2"/>
    </font>
    <font>
      <b/>
      <i/>
      <sz val="12"/>
      <color rgb="FF000000"/>
      <name val="Arial"/>
      <family val="2"/>
    </font>
    <font>
      <sz val="12"/>
      <color rgb="FFFF0000"/>
      <name val="Arial"/>
      <family val="2"/>
    </font>
    <font>
      <sz val="11"/>
      <name val="Calibri"/>
      <family val="2"/>
      <scheme val="minor"/>
    </font>
    <font>
      <u/>
      <sz val="11"/>
      <color theme="10"/>
      <name val="Calibri"/>
      <family val="2"/>
      <scheme val="minor"/>
    </font>
    <font>
      <sz val="9"/>
      <name val="Arial"/>
      <family val="2"/>
    </font>
    <font>
      <b/>
      <sz val="9"/>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9900"/>
        <bgColor indexed="64"/>
      </patternFill>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right style="thin">
        <color indexed="64"/>
      </right>
      <top style="thin">
        <color indexed="64"/>
      </top>
      <bottom/>
      <diagonal/>
    </border>
  </borders>
  <cellStyleXfs count="6">
    <xf numFmtId="0" fontId="0" fillId="0" borderId="0"/>
    <xf numFmtId="9" fontId="2" fillId="0" borderId="0" applyFont="0" applyFill="0" applyBorder="0" applyAlignment="0" applyProtection="0"/>
    <xf numFmtId="0" fontId="15" fillId="0" borderId="0"/>
    <xf numFmtId="0" fontId="16" fillId="0" borderId="0"/>
    <xf numFmtId="0" fontId="1" fillId="0" borderId="0"/>
    <xf numFmtId="0" fontId="39" fillId="0" borderId="0" applyNumberFormat="0" applyFill="0" applyBorder="0" applyAlignment="0" applyProtection="0"/>
  </cellStyleXfs>
  <cellXfs count="519">
    <xf numFmtId="0" fontId="0" fillId="0" borderId="0" xfId="0"/>
    <xf numFmtId="0" fontId="6" fillId="11" borderId="1" xfId="0" applyFont="1" applyFill="1" applyBorder="1" applyAlignment="1" applyProtection="1">
      <alignment horizontal="center" vertical="center" wrapText="1" readingOrder="1"/>
      <protection hidden="1"/>
    </xf>
    <xf numFmtId="0" fontId="6" fillId="11" borderId="8" xfId="0" applyFont="1" applyFill="1" applyBorder="1" applyAlignment="1" applyProtection="1">
      <alignment horizontal="center" vertical="center" wrapText="1" readingOrder="1"/>
      <protection hidden="1"/>
    </xf>
    <xf numFmtId="0" fontId="6" fillId="11" borderId="2" xfId="0" applyFont="1" applyFill="1" applyBorder="1" applyAlignment="1" applyProtection="1">
      <alignment horizontal="center" vertical="center" wrapText="1" readingOrder="1"/>
      <protection hidden="1"/>
    </xf>
    <xf numFmtId="0" fontId="6" fillId="12" borderId="1" xfId="0" applyFont="1" applyFill="1" applyBorder="1" applyAlignment="1" applyProtection="1">
      <alignment horizontal="center" wrapText="1" readingOrder="1"/>
      <protection hidden="1"/>
    </xf>
    <xf numFmtId="0" fontId="6" fillId="12" borderId="8" xfId="0" applyFont="1" applyFill="1" applyBorder="1" applyAlignment="1" applyProtection="1">
      <alignment horizontal="center" wrapText="1" readingOrder="1"/>
      <protection hidden="1"/>
    </xf>
    <xf numFmtId="0" fontId="6" fillId="12" borderId="2" xfId="0" applyFont="1" applyFill="1" applyBorder="1" applyAlignment="1" applyProtection="1">
      <alignment horizontal="center" wrapText="1" readingOrder="1"/>
      <protection hidden="1"/>
    </xf>
    <xf numFmtId="0" fontId="6" fillId="11" borderId="3" xfId="0" applyFont="1" applyFill="1" applyBorder="1" applyAlignment="1" applyProtection="1">
      <alignment horizontal="center" vertical="center" wrapText="1" readingOrder="1"/>
      <protection hidden="1"/>
    </xf>
    <xf numFmtId="0" fontId="6" fillId="11" borderId="0" xfId="0" applyFont="1" applyFill="1" applyAlignment="1" applyProtection="1">
      <alignment horizontal="center" vertical="center" wrapText="1" readingOrder="1"/>
      <protection hidden="1"/>
    </xf>
    <xf numFmtId="0" fontId="6" fillId="11" borderId="4" xfId="0" applyFont="1" applyFill="1" applyBorder="1" applyAlignment="1" applyProtection="1">
      <alignment horizontal="center" vertical="center" wrapText="1" readingOrder="1"/>
      <protection hidden="1"/>
    </xf>
    <xf numFmtId="0" fontId="6" fillId="12" borderId="3" xfId="0" applyFont="1" applyFill="1" applyBorder="1" applyAlignment="1" applyProtection="1">
      <alignment horizontal="center" wrapText="1" readingOrder="1"/>
      <protection hidden="1"/>
    </xf>
    <xf numFmtId="0" fontId="6" fillId="12" borderId="0" xfId="0" applyFont="1" applyFill="1" applyAlignment="1" applyProtection="1">
      <alignment horizontal="center" wrapText="1" readingOrder="1"/>
      <protection hidden="1"/>
    </xf>
    <xf numFmtId="0" fontId="6" fillId="12" borderId="4" xfId="0" applyFont="1" applyFill="1" applyBorder="1" applyAlignment="1" applyProtection="1">
      <alignment horizontal="center" wrapText="1" readingOrder="1"/>
      <protection hidden="1"/>
    </xf>
    <xf numFmtId="0" fontId="6" fillId="11" borderId="5" xfId="0" applyFont="1" applyFill="1" applyBorder="1" applyAlignment="1" applyProtection="1">
      <alignment horizontal="center" vertical="center" wrapText="1" readingOrder="1"/>
      <protection hidden="1"/>
    </xf>
    <xf numFmtId="0" fontId="6" fillId="11" borderId="7" xfId="0" applyFont="1" applyFill="1" applyBorder="1" applyAlignment="1" applyProtection="1">
      <alignment horizontal="center" vertical="center" wrapText="1" readingOrder="1"/>
      <protection hidden="1"/>
    </xf>
    <xf numFmtId="0" fontId="6" fillId="11" borderId="6" xfId="0" applyFont="1" applyFill="1" applyBorder="1" applyAlignment="1" applyProtection="1">
      <alignment horizontal="center" vertical="center" wrapText="1" readingOrder="1"/>
      <protection hidden="1"/>
    </xf>
    <xf numFmtId="0" fontId="6" fillId="12" borderId="5" xfId="0" applyFont="1" applyFill="1" applyBorder="1" applyAlignment="1" applyProtection="1">
      <alignment horizontal="center" wrapText="1" readingOrder="1"/>
      <protection hidden="1"/>
    </xf>
    <xf numFmtId="0" fontId="6" fillId="12" borderId="7" xfId="0" applyFont="1" applyFill="1" applyBorder="1" applyAlignment="1" applyProtection="1">
      <alignment horizontal="center" wrapText="1" readingOrder="1"/>
      <protection hidden="1"/>
    </xf>
    <xf numFmtId="0" fontId="6" fillId="12" borderId="6" xfId="0" applyFont="1" applyFill="1" applyBorder="1" applyAlignment="1" applyProtection="1">
      <alignment horizontal="center" wrapText="1" readingOrder="1"/>
      <protection hidden="1"/>
    </xf>
    <xf numFmtId="0" fontId="6" fillId="13" borderId="1" xfId="0" applyFont="1" applyFill="1" applyBorder="1" applyAlignment="1" applyProtection="1">
      <alignment horizontal="center" wrapText="1" readingOrder="1"/>
      <protection hidden="1"/>
    </xf>
    <xf numFmtId="0" fontId="6" fillId="13" borderId="8" xfId="0" applyFont="1" applyFill="1" applyBorder="1" applyAlignment="1" applyProtection="1">
      <alignment horizontal="center" wrapText="1" readingOrder="1"/>
      <protection hidden="1"/>
    </xf>
    <xf numFmtId="0" fontId="6" fillId="13" borderId="2" xfId="0" applyFont="1" applyFill="1" applyBorder="1" applyAlignment="1" applyProtection="1">
      <alignment horizontal="center" wrapText="1" readingOrder="1"/>
      <protection hidden="1"/>
    </xf>
    <xf numFmtId="0" fontId="6" fillId="13" borderId="3" xfId="0" applyFont="1" applyFill="1" applyBorder="1" applyAlignment="1" applyProtection="1">
      <alignment horizontal="center" wrapText="1" readingOrder="1"/>
      <protection hidden="1"/>
    </xf>
    <xf numFmtId="0" fontId="6" fillId="13" borderId="0" xfId="0" applyFont="1" applyFill="1" applyAlignment="1" applyProtection="1">
      <alignment horizontal="center" wrapText="1" readingOrder="1"/>
      <protection hidden="1"/>
    </xf>
    <xf numFmtId="0" fontId="6" fillId="13" borderId="4" xfId="0" applyFont="1" applyFill="1" applyBorder="1" applyAlignment="1" applyProtection="1">
      <alignment horizontal="center" wrapText="1" readingOrder="1"/>
      <protection hidden="1"/>
    </xf>
    <xf numFmtId="0" fontId="6" fillId="13" borderId="5" xfId="0" applyFont="1" applyFill="1" applyBorder="1" applyAlignment="1" applyProtection="1">
      <alignment horizontal="center" wrapText="1" readingOrder="1"/>
      <protection hidden="1"/>
    </xf>
    <xf numFmtId="0" fontId="6" fillId="13" borderId="7" xfId="0" applyFont="1" applyFill="1" applyBorder="1" applyAlignment="1" applyProtection="1">
      <alignment horizontal="center" wrapText="1" readingOrder="1"/>
      <protection hidden="1"/>
    </xf>
    <xf numFmtId="0" fontId="6" fillId="13" borderId="6" xfId="0" applyFont="1" applyFill="1" applyBorder="1" applyAlignment="1" applyProtection="1">
      <alignment horizontal="center" wrapText="1" readingOrder="1"/>
      <protection hidden="1"/>
    </xf>
    <xf numFmtId="0" fontId="6" fillId="5" borderId="1" xfId="0" applyFont="1" applyFill="1" applyBorder="1" applyAlignment="1" applyProtection="1">
      <alignment horizontal="center" wrapText="1" readingOrder="1"/>
      <protection hidden="1"/>
    </xf>
    <xf numFmtId="0" fontId="6" fillId="5" borderId="8" xfId="0" applyFont="1" applyFill="1" applyBorder="1" applyAlignment="1" applyProtection="1">
      <alignment horizontal="center" wrapText="1" readingOrder="1"/>
      <protection hidden="1"/>
    </xf>
    <xf numFmtId="0" fontId="6" fillId="5" borderId="2" xfId="0" applyFont="1" applyFill="1" applyBorder="1" applyAlignment="1" applyProtection="1">
      <alignment horizontal="center" wrapText="1" readingOrder="1"/>
      <protection hidden="1"/>
    </xf>
    <xf numFmtId="0" fontId="6" fillId="5" borderId="3" xfId="0" applyFont="1" applyFill="1" applyBorder="1" applyAlignment="1" applyProtection="1">
      <alignment horizontal="center" wrapText="1" readingOrder="1"/>
      <protection hidden="1"/>
    </xf>
    <xf numFmtId="0" fontId="6" fillId="5" borderId="0" xfId="0" applyFont="1" applyFill="1" applyAlignment="1" applyProtection="1">
      <alignment horizontal="center" wrapText="1" readingOrder="1"/>
      <protection hidden="1"/>
    </xf>
    <xf numFmtId="0" fontId="6" fillId="5" borderId="4" xfId="0" applyFont="1" applyFill="1" applyBorder="1" applyAlignment="1" applyProtection="1">
      <alignment horizontal="center" wrapText="1" readingOrder="1"/>
      <protection hidden="1"/>
    </xf>
    <xf numFmtId="0" fontId="6" fillId="5" borderId="5" xfId="0" applyFont="1" applyFill="1" applyBorder="1" applyAlignment="1" applyProtection="1">
      <alignment horizontal="center" wrapText="1" readingOrder="1"/>
      <protection hidden="1"/>
    </xf>
    <xf numFmtId="0" fontId="6" fillId="5" borderId="7" xfId="0" applyFont="1" applyFill="1" applyBorder="1" applyAlignment="1" applyProtection="1">
      <alignment horizontal="center" wrapText="1" readingOrder="1"/>
      <protection hidden="1"/>
    </xf>
    <xf numFmtId="0" fontId="6" fillId="5" borderId="6" xfId="0" applyFont="1" applyFill="1" applyBorder="1" applyAlignment="1" applyProtection="1">
      <alignment horizontal="center" wrapText="1" readingOrder="1"/>
      <protection hidden="1"/>
    </xf>
    <xf numFmtId="0" fontId="10" fillId="13" borderId="8" xfId="0" applyFont="1" applyFill="1" applyBorder="1" applyAlignment="1" applyProtection="1">
      <alignment horizontal="center" wrapText="1" readingOrder="1"/>
      <protection hidden="1"/>
    </xf>
    <xf numFmtId="0" fontId="0" fillId="3" borderId="0" xfId="0" applyFill="1"/>
    <xf numFmtId="0" fontId="3" fillId="3" borderId="0" xfId="0" applyFont="1" applyFill="1" applyAlignment="1">
      <alignment vertical="center"/>
    </xf>
    <xf numFmtId="0" fontId="19" fillId="3" borderId="0" xfId="0" applyFont="1" applyFill="1" applyAlignment="1">
      <alignment vertical="top"/>
    </xf>
    <xf numFmtId="0" fontId="21" fillId="3" borderId="0" xfId="0" applyFont="1" applyFill="1" applyAlignment="1">
      <alignment vertical="top"/>
    </xf>
    <xf numFmtId="16" fontId="19" fillId="3" borderId="0" xfId="0" applyNumberFormat="1" applyFont="1" applyFill="1" applyAlignment="1">
      <alignment vertical="top"/>
    </xf>
    <xf numFmtId="0" fontId="20" fillId="3" borderId="0" xfId="0" applyFont="1" applyFill="1" applyAlignment="1">
      <alignment horizontal="left" vertical="top"/>
    </xf>
    <xf numFmtId="14" fontId="19" fillId="0" borderId="17" xfId="0" applyNumberFormat="1" applyFont="1" applyBorder="1" applyAlignment="1" applyProtection="1">
      <alignment horizontal="left" vertical="top"/>
      <protection locked="0"/>
    </xf>
    <xf numFmtId="0" fontId="20" fillId="0" borderId="0" xfId="0" applyFont="1" applyAlignment="1">
      <alignment horizontal="left" vertical="top"/>
    </xf>
    <xf numFmtId="0" fontId="19" fillId="0" borderId="17" xfId="0" applyFont="1" applyBorder="1" applyAlignment="1" applyProtection="1">
      <alignment horizontal="left" vertical="top" wrapText="1"/>
      <protection hidden="1"/>
    </xf>
    <xf numFmtId="0" fontId="21" fillId="0" borderId="17" xfId="0" applyFont="1" applyBorder="1" applyAlignment="1" applyProtection="1">
      <alignment horizontal="left" vertical="top" textRotation="90" wrapText="1"/>
      <protection hidden="1"/>
    </xf>
    <xf numFmtId="0" fontId="19" fillId="0" borderId="17" xfId="0" applyFont="1" applyBorder="1" applyAlignment="1" applyProtection="1">
      <alignment horizontal="left" vertical="top" wrapText="1"/>
      <protection locked="0"/>
    </xf>
    <xf numFmtId="9" fontId="19" fillId="0" borderId="17" xfId="0" applyNumberFormat="1" applyFont="1" applyBorder="1" applyAlignment="1" applyProtection="1">
      <alignment horizontal="left" vertical="top" wrapText="1"/>
      <protection hidden="1"/>
    </xf>
    <xf numFmtId="0" fontId="22" fillId="14" borderId="17" xfId="0" applyFont="1" applyFill="1" applyBorder="1" applyAlignment="1">
      <alignment horizontal="left" vertical="top"/>
    </xf>
    <xf numFmtId="0" fontId="22" fillId="14" borderId="17" xfId="0" applyFont="1" applyFill="1" applyBorder="1" applyAlignment="1">
      <alignment horizontal="center" vertical="top" wrapText="1"/>
    </xf>
    <xf numFmtId="0" fontId="19" fillId="3" borderId="17" xfId="2" applyFont="1" applyFill="1" applyBorder="1" applyAlignment="1">
      <alignment horizontal="justify" vertical="top" wrapText="1"/>
    </xf>
    <xf numFmtId="9" fontId="19" fillId="0" borderId="17" xfId="0" applyNumberFormat="1" applyFont="1" applyBorder="1" applyAlignment="1" applyProtection="1">
      <alignment horizontal="left" vertical="top" wrapText="1"/>
      <protection locked="0"/>
    </xf>
    <xf numFmtId="14" fontId="19" fillId="0" borderId="17" xfId="0" applyNumberFormat="1" applyFont="1" applyBorder="1" applyAlignment="1" applyProtection="1">
      <alignment horizontal="left" vertical="top" wrapText="1"/>
      <protection locked="0"/>
    </xf>
    <xf numFmtId="0" fontId="19" fillId="3" borderId="17" xfId="0" applyFont="1" applyFill="1" applyBorder="1" applyAlignment="1">
      <alignment horizontal="left" vertical="top" wrapText="1"/>
    </xf>
    <xf numFmtId="0" fontId="22" fillId="0" borderId="17" xfId="0" applyFont="1" applyBorder="1" applyAlignment="1">
      <alignment horizontal="left" vertical="top"/>
    </xf>
    <xf numFmtId="0" fontId="20" fillId="0" borderId="17" xfId="0" applyFont="1" applyBorder="1" applyAlignment="1">
      <alignment vertical="top" wrapText="1"/>
    </xf>
    <xf numFmtId="0" fontId="19" fillId="0" borderId="17" xfId="0" applyFont="1" applyBorder="1" applyAlignment="1">
      <alignment horizontal="left" vertical="top" wrapText="1"/>
    </xf>
    <xf numFmtId="0" fontId="24" fillId="14" borderId="17" xfId="0" applyFont="1" applyFill="1" applyBorder="1" applyAlignment="1">
      <alignment horizontal="left" vertical="top" wrapText="1"/>
    </xf>
    <xf numFmtId="0" fontId="25" fillId="3" borderId="17" xfId="0" applyFont="1" applyFill="1" applyBorder="1" applyAlignment="1">
      <alignment horizontal="left" vertical="top" wrapText="1"/>
    </xf>
    <xf numFmtId="9" fontId="25" fillId="3" borderId="17" xfId="0" applyNumberFormat="1" applyFont="1" applyFill="1" applyBorder="1" applyAlignment="1">
      <alignment horizontal="left" vertical="top" wrapText="1"/>
    </xf>
    <xf numFmtId="0" fontId="21" fillId="14" borderId="17" xfId="0" applyFont="1" applyFill="1" applyBorder="1" applyAlignment="1">
      <alignment horizontal="left" vertical="top"/>
    </xf>
    <xf numFmtId="0" fontId="21" fillId="6" borderId="17" xfId="0" applyFont="1" applyFill="1" applyBorder="1" applyAlignment="1">
      <alignment horizontal="left" vertical="top" wrapText="1"/>
    </xf>
    <xf numFmtId="0" fontId="19" fillId="5" borderId="17" xfId="0" applyFont="1" applyFill="1" applyBorder="1" applyAlignment="1">
      <alignment horizontal="left" vertical="top" wrapText="1"/>
    </xf>
    <xf numFmtId="0" fontId="19" fillId="7" borderId="17" xfId="0" applyFont="1" applyFill="1" applyBorder="1" applyAlignment="1">
      <alignment horizontal="left" vertical="top" wrapText="1"/>
    </xf>
    <xf numFmtId="0" fontId="19" fillId="4" borderId="17" xfId="0" applyFont="1" applyFill="1" applyBorder="1" applyAlignment="1">
      <alignment horizontal="left" vertical="top" wrapText="1"/>
    </xf>
    <xf numFmtId="0" fontId="19" fillId="8" borderId="17" xfId="0" applyFont="1" applyFill="1" applyBorder="1" applyAlignment="1">
      <alignment horizontal="left" vertical="top" wrapText="1"/>
    </xf>
    <xf numFmtId="0" fontId="19" fillId="9" borderId="17" xfId="0" applyFont="1" applyFill="1" applyBorder="1" applyAlignment="1">
      <alignment horizontal="left" vertical="top" wrapText="1"/>
    </xf>
    <xf numFmtId="0" fontId="20" fillId="0" borderId="17" xfId="0" applyFont="1" applyBorder="1" applyAlignment="1">
      <alignment horizontal="left" vertical="top"/>
    </xf>
    <xf numFmtId="0" fontId="23" fillId="3" borderId="0" xfId="0" applyFont="1" applyFill="1" applyAlignment="1">
      <alignment horizontal="left" vertical="top"/>
    </xf>
    <xf numFmtId="0" fontId="19" fillId="3" borderId="0" xfId="0" applyFont="1" applyFill="1" applyAlignment="1">
      <alignment horizontal="left" vertical="top"/>
    </xf>
    <xf numFmtId="0" fontId="23" fillId="0" borderId="0" xfId="0" applyFont="1" applyAlignment="1">
      <alignment horizontal="left" vertical="top"/>
    </xf>
    <xf numFmtId="0" fontId="19" fillId="0" borderId="0" xfId="0" applyFont="1" applyAlignment="1">
      <alignment horizontal="left" vertical="top"/>
    </xf>
    <xf numFmtId="0" fontId="25" fillId="3" borderId="17" xfId="0" applyFont="1" applyFill="1" applyBorder="1" applyAlignment="1">
      <alignment horizontal="left" vertical="top"/>
    </xf>
    <xf numFmtId="0" fontId="24" fillId="6" borderId="17" xfId="0" applyFont="1" applyFill="1" applyBorder="1" applyAlignment="1">
      <alignment horizontal="left" vertical="top" wrapText="1"/>
    </xf>
    <xf numFmtId="0" fontId="25" fillId="5" borderId="17" xfId="0" applyFont="1" applyFill="1" applyBorder="1" applyAlignment="1">
      <alignment horizontal="left" vertical="top" wrapText="1"/>
    </xf>
    <xf numFmtId="0" fontId="25" fillId="0" borderId="17" xfId="0" applyFont="1" applyBorder="1" applyAlignment="1">
      <alignment horizontal="left" vertical="top" wrapText="1"/>
    </xf>
    <xf numFmtId="9" fontId="25" fillId="0" borderId="17" xfId="0" applyNumberFormat="1" applyFont="1" applyBorder="1" applyAlignment="1">
      <alignment horizontal="left" vertical="top" wrapText="1"/>
    </xf>
    <xf numFmtId="0" fontId="25" fillId="7" borderId="17" xfId="0" applyFont="1" applyFill="1" applyBorder="1" applyAlignment="1">
      <alignment horizontal="left" vertical="top" wrapText="1"/>
    </xf>
    <xf numFmtId="0" fontId="25" fillId="4" borderId="17" xfId="0" applyFont="1" applyFill="1" applyBorder="1" applyAlignment="1">
      <alignment horizontal="left" vertical="top" wrapText="1"/>
    </xf>
    <xf numFmtId="0" fontId="25" fillId="8" borderId="17" xfId="0" applyFont="1" applyFill="1" applyBorder="1" applyAlignment="1">
      <alignment horizontal="left" vertical="top" wrapText="1"/>
    </xf>
    <xf numFmtId="16" fontId="19" fillId="3" borderId="0" xfId="0" applyNumberFormat="1" applyFont="1" applyFill="1" applyAlignment="1">
      <alignment horizontal="left" vertical="top"/>
    </xf>
    <xf numFmtId="0" fontId="20" fillId="3" borderId="17" xfId="0" applyFont="1" applyFill="1" applyBorder="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22" fillId="13" borderId="17" xfId="0" applyFont="1" applyFill="1" applyBorder="1" applyAlignment="1">
      <alignment horizontal="left" vertical="top"/>
    </xf>
    <xf numFmtId="0" fontId="22" fillId="13" borderId="20" xfId="0" applyFont="1" applyFill="1" applyBorder="1" applyAlignment="1">
      <alignment horizontal="left" vertical="top"/>
    </xf>
    <xf numFmtId="0" fontId="19" fillId="0" borderId="17" xfId="2" quotePrefix="1" applyFont="1" applyBorder="1" applyAlignment="1">
      <alignment vertical="top" wrapText="1"/>
    </xf>
    <xf numFmtId="0" fontId="22" fillId="14" borderId="17" xfId="0" applyFont="1" applyFill="1" applyBorder="1" applyAlignment="1">
      <alignment vertical="top" wrapText="1"/>
    </xf>
    <xf numFmtId="0" fontId="19" fillId="3" borderId="17" xfId="2" quotePrefix="1" applyFont="1" applyFill="1" applyBorder="1" applyAlignment="1">
      <alignment vertical="top" wrapText="1"/>
    </xf>
    <xf numFmtId="0" fontId="19" fillId="3" borderId="17" xfId="3" applyFont="1" applyFill="1" applyBorder="1" applyAlignment="1">
      <alignment vertical="top" wrapText="1"/>
    </xf>
    <xf numFmtId="0" fontId="19" fillId="3" borderId="17" xfId="0" applyFont="1" applyFill="1" applyBorder="1" applyAlignment="1">
      <alignment vertical="top" wrapText="1"/>
    </xf>
    <xf numFmtId="0" fontId="19" fillId="3" borderId="17" xfId="2" applyFont="1" applyFill="1" applyBorder="1" applyAlignment="1">
      <alignment vertical="top" wrapText="1"/>
    </xf>
    <xf numFmtId="0" fontId="22" fillId="3" borderId="0" xfId="0" applyFont="1" applyFill="1" applyAlignment="1">
      <alignment horizontal="left" vertical="top" wrapText="1"/>
    </xf>
    <xf numFmtId="0" fontId="22" fillId="0" borderId="0" xfId="0" applyFont="1" applyAlignment="1">
      <alignment horizontal="left" vertical="top" wrapText="1"/>
    </xf>
    <xf numFmtId="0" fontId="22" fillId="2" borderId="0" xfId="0" applyFont="1" applyFill="1" applyAlignment="1">
      <alignment horizontal="left" vertical="top" wrapText="1"/>
    </xf>
    <xf numFmtId="0" fontId="19" fillId="0" borderId="17" xfId="0" applyFont="1" applyBorder="1" applyAlignment="1" applyProtection="1">
      <alignment horizontal="left" vertical="top" textRotation="90" wrapText="1"/>
      <protection locked="0"/>
    </xf>
    <xf numFmtId="0" fontId="20" fillId="0" borderId="0" xfId="0" applyFont="1" applyAlignment="1">
      <alignment horizontal="left" vertical="top" wrapText="1"/>
    </xf>
    <xf numFmtId="0" fontId="19" fillId="0" borderId="0" xfId="0" applyFont="1" applyAlignment="1">
      <alignment horizontal="left" vertical="top" wrapText="1"/>
    </xf>
    <xf numFmtId="0" fontId="19" fillId="3" borderId="17" xfId="0" applyFont="1" applyFill="1" applyBorder="1" applyAlignment="1" applyProtection="1">
      <alignment horizontal="left" vertical="top" wrapText="1"/>
      <protection locked="0"/>
    </xf>
    <xf numFmtId="0" fontId="22" fillId="3" borderId="0" xfId="0" applyFont="1" applyFill="1" applyAlignment="1">
      <alignment horizontal="left" vertical="top"/>
    </xf>
    <xf numFmtId="0" fontId="20" fillId="0" borderId="0" xfId="0" applyFont="1"/>
    <xf numFmtId="0" fontId="20" fillId="0" borderId="19" xfId="0" applyFont="1" applyBorder="1" applyAlignment="1">
      <alignment horizontal="left" vertical="top"/>
    </xf>
    <xf numFmtId="0" fontId="20" fillId="0" borderId="23" xfId="0" applyFont="1" applyBorder="1" applyAlignment="1">
      <alignment horizontal="left" vertical="top"/>
    </xf>
    <xf numFmtId="0" fontId="20" fillId="0" borderId="20" xfId="0" applyFont="1" applyBorder="1" applyAlignment="1">
      <alignment horizontal="left" vertical="top"/>
    </xf>
    <xf numFmtId="0" fontId="19" fillId="0" borderId="17" xfId="0" applyFont="1" applyBorder="1" applyAlignment="1">
      <alignment horizontal="left" vertical="top"/>
    </xf>
    <xf numFmtId="0" fontId="19" fillId="0" borderId="17" xfId="0" applyFont="1" applyBorder="1" applyAlignment="1" applyProtection="1">
      <alignment horizontal="left" vertical="top"/>
      <protection hidden="1"/>
    </xf>
    <xf numFmtId="9" fontId="19" fillId="0" borderId="17" xfId="0" applyNumberFormat="1" applyFont="1" applyBorder="1" applyAlignment="1" applyProtection="1">
      <alignment horizontal="left" vertical="top"/>
      <protection hidden="1"/>
    </xf>
    <xf numFmtId="0" fontId="21" fillId="0" borderId="0" xfId="0" applyFont="1" applyAlignment="1">
      <alignment horizontal="left" vertical="top"/>
    </xf>
    <xf numFmtId="0" fontId="29" fillId="0" borderId="0" xfId="0" applyFont="1" applyAlignment="1">
      <alignment horizontal="left" vertical="top" wrapText="1"/>
    </xf>
    <xf numFmtId="0" fontId="28" fillId="0" borderId="0" xfId="0" applyFont="1" applyAlignment="1">
      <alignment horizontal="left" vertical="top" wrapText="1"/>
    </xf>
    <xf numFmtId="0" fontId="27" fillId="14" borderId="23" xfId="0" applyFont="1" applyFill="1" applyBorder="1" applyAlignment="1">
      <alignment horizontal="left" vertical="top"/>
    </xf>
    <xf numFmtId="0" fontId="27" fillId="14" borderId="23" xfId="0" applyFont="1" applyFill="1" applyBorder="1" applyAlignment="1">
      <alignment horizontal="left" vertical="top" textRotation="90" wrapText="1"/>
    </xf>
    <xf numFmtId="0" fontId="27" fillId="14" borderId="20" xfId="0" applyFont="1" applyFill="1" applyBorder="1" applyAlignment="1">
      <alignment horizontal="left" vertical="top" textRotation="90" wrapText="1"/>
    </xf>
    <xf numFmtId="0" fontId="27" fillId="14" borderId="23" xfId="0" applyFont="1" applyFill="1" applyBorder="1" applyAlignment="1">
      <alignment horizontal="left" vertical="top" wrapText="1"/>
    </xf>
    <xf numFmtId="0" fontId="27" fillId="14" borderId="20" xfId="0" applyFont="1" applyFill="1" applyBorder="1" applyAlignment="1">
      <alignment horizontal="left" vertical="top" wrapText="1"/>
    </xf>
    <xf numFmtId="0" fontId="28" fillId="15" borderId="0" xfId="0" applyFont="1" applyFill="1" applyAlignment="1">
      <alignment horizontal="left" vertical="top" wrapText="1"/>
    </xf>
    <xf numFmtId="0" fontId="21" fillId="9" borderId="17" xfId="0" applyFont="1" applyFill="1" applyBorder="1" applyAlignment="1" applyProtection="1">
      <alignment horizontal="left" vertical="top" textRotation="90" wrapText="1"/>
      <protection hidden="1"/>
    </xf>
    <xf numFmtId="9" fontId="19" fillId="9" borderId="17" xfId="0" applyNumberFormat="1" applyFont="1" applyFill="1" applyBorder="1" applyAlignment="1" applyProtection="1">
      <alignment horizontal="left" vertical="top" wrapText="1"/>
      <protection hidden="1"/>
    </xf>
    <xf numFmtId="0" fontId="19" fillId="3" borderId="0" xfId="0" applyFont="1" applyFill="1"/>
    <xf numFmtId="0" fontId="21" fillId="9" borderId="23" xfId="0" applyFont="1" applyFill="1" applyBorder="1" applyAlignment="1">
      <alignment horizontal="left" vertical="top" wrapText="1"/>
    </xf>
    <xf numFmtId="0" fontId="21" fillId="14" borderId="27" xfId="0" applyFont="1" applyFill="1" applyBorder="1" applyAlignment="1">
      <alignment horizontal="left" vertical="top" wrapText="1"/>
    </xf>
    <xf numFmtId="0" fontId="21" fillId="14" borderId="25" xfId="0" applyFont="1" applyFill="1" applyBorder="1" applyAlignment="1">
      <alignment horizontal="left" vertical="top" wrapText="1"/>
    </xf>
    <xf numFmtId="0" fontId="21" fillId="14" borderId="0" xfId="0" applyFont="1" applyFill="1" applyAlignment="1">
      <alignment horizontal="left" vertical="top" wrapText="1"/>
    </xf>
    <xf numFmtId="0" fontId="21" fillId="14" borderId="23" xfId="0" applyFont="1" applyFill="1" applyBorder="1" applyAlignment="1">
      <alignment horizontal="left" vertical="top" wrapText="1"/>
    </xf>
    <xf numFmtId="0" fontId="21" fillId="14" borderId="25" xfId="0" applyFont="1" applyFill="1" applyBorder="1" applyAlignment="1">
      <alignment horizontal="left" vertical="top" textRotation="90" wrapText="1"/>
    </xf>
    <xf numFmtId="0" fontId="21" fillId="14" borderId="26" xfId="0" applyFont="1" applyFill="1" applyBorder="1" applyAlignment="1">
      <alignment horizontal="left" vertical="top" wrapText="1"/>
    </xf>
    <xf numFmtId="0" fontId="21" fillId="14" borderId="24" xfId="0" applyFont="1" applyFill="1" applyBorder="1" applyAlignment="1">
      <alignment horizontal="left" vertical="top" wrapText="1"/>
    </xf>
    <xf numFmtId="0" fontId="21" fillId="14" borderId="22" xfId="0" applyFont="1" applyFill="1" applyBorder="1" applyAlignment="1">
      <alignment horizontal="left" vertical="top" wrapText="1"/>
    </xf>
    <xf numFmtId="0" fontId="21" fillId="14" borderId="21" xfId="0" applyFont="1" applyFill="1" applyBorder="1" applyAlignment="1">
      <alignment horizontal="left" vertical="top" wrapText="1"/>
    </xf>
    <xf numFmtId="0" fontId="21" fillId="14" borderId="18" xfId="0" applyFont="1" applyFill="1" applyBorder="1" applyAlignment="1">
      <alignment horizontal="left" vertical="top" wrapText="1"/>
    </xf>
    <xf numFmtId="0" fontId="21" fillId="14" borderId="26" xfId="0" applyFont="1" applyFill="1" applyBorder="1" applyAlignment="1">
      <alignment horizontal="left" vertical="top"/>
    </xf>
    <xf numFmtId="0" fontId="21" fillId="9" borderId="17" xfId="0" applyFont="1" applyFill="1" applyBorder="1" applyAlignment="1">
      <alignment vertical="top" wrapText="1"/>
    </xf>
    <xf numFmtId="0" fontId="19" fillId="3" borderId="0" xfId="0" applyFont="1" applyFill="1" applyAlignment="1">
      <alignment horizontal="left" vertical="top" wrapText="1"/>
    </xf>
    <xf numFmtId="0" fontId="21" fillId="9" borderId="17" xfId="0" applyFont="1" applyFill="1" applyBorder="1" applyAlignment="1">
      <alignment horizontal="left" vertical="top" wrapText="1"/>
    </xf>
    <xf numFmtId="0" fontId="21" fillId="9" borderId="18" xfId="0" applyFont="1" applyFill="1" applyBorder="1" applyAlignment="1">
      <alignment horizontal="left" vertical="top" wrapText="1"/>
    </xf>
    <xf numFmtId="0" fontId="21" fillId="9" borderId="18" xfId="0" applyFont="1" applyFill="1" applyBorder="1" applyAlignment="1">
      <alignment horizontal="left" vertical="top" textRotation="90" wrapText="1"/>
    </xf>
    <xf numFmtId="9" fontId="19" fillId="9" borderId="17" xfId="0" applyNumberFormat="1" applyFont="1" applyFill="1" applyBorder="1" applyAlignment="1" applyProtection="1">
      <alignment horizontal="left" vertical="top"/>
      <protection hidden="1"/>
    </xf>
    <xf numFmtId="0" fontId="19" fillId="9" borderId="0" xfId="0" applyFont="1" applyFill="1" applyAlignment="1">
      <alignment horizontal="left" vertical="top"/>
    </xf>
    <xf numFmtId="0" fontId="21" fillId="3" borderId="17" xfId="0" applyFont="1" applyFill="1" applyBorder="1" applyAlignment="1" applyProtection="1">
      <alignment horizontal="left" vertical="top" textRotation="90" wrapText="1"/>
      <protection hidden="1"/>
    </xf>
    <xf numFmtId="0" fontId="21" fillId="9" borderId="25" xfId="0" applyFont="1" applyFill="1" applyBorder="1" applyAlignment="1">
      <alignment vertical="top" wrapText="1"/>
    </xf>
    <xf numFmtId="164" fontId="19" fillId="3" borderId="17" xfId="1" applyNumberFormat="1" applyFont="1" applyFill="1" applyBorder="1" applyAlignment="1">
      <alignment horizontal="left" vertical="top"/>
    </xf>
    <xf numFmtId="0" fontId="21" fillId="9" borderId="17" xfId="0" applyFont="1" applyFill="1" applyBorder="1" applyAlignment="1" applyProtection="1">
      <alignment horizontal="left" vertical="top" textRotation="90"/>
      <protection hidden="1"/>
    </xf>
    <xf numFmtId="0" fontId="21" fillId="9" borderId="26" xfId="0" applyFont="1" applyFill="1" applyBorder="1" applyAlignment="1">
      <alignment horizontal="left" vertical="top" wrapText="1"/>
    </xf>
    <xf numFmtId="0" fontId="21" fillId="9" borderId="26" xfId="0" applyFont="1" applyFill="1" applyBorder="1" applyAlignment="1">
      <alignment horizontal="left" vertical="top"/>
    </xf>
    <xf numFmtId="0" fontId="21" fillId="0" borderId="21" xfId="0" applyFont="1" applyBorder="1" applyAlignment="1" applyProtection="1">
      <alignment horizontal="left" vertical="top"/>
      <protection hidden="1"/>
    </xf>
    <xf numFmtId="0" fontId="21" fillId="16" borderId="23" xfId="0" applyFont="1" applyFill="1" applyBorder="1" applyAlignment="1">
      <alignment horizontal="left" vertical="top" wrapText="1"/>
    </xf>
    <xf numFmtId="0" fontId="21" fillId="16" borderId="18" xfId="0" applyFont="1" applyFill="1" applyBorder="1" applyAlignment="1">
      <alignment horizontal="left" vertical="top" wrapText="1"/>
    </xf>
    <xf numFmtId="0" fontId="21" fillId="9" borderId="21" xfId="0" applyFont="1" applyFill="1" applyBorder="1" applyAlignment="1">
      <alignment vertical="top" wrapText="1"/>
    </xf>
    <xf numFmtId="0" fontId="21" fillId="9" borderId="21" xfId="0" applyFont="1" applyFill="1" applyBorder="1" applyAlignment="1">
      <alignment horizontal="left" vertical="top" wrapText="1"/>
    </xf>
    <xf numFmtId="0" fontId="21" fillId="14" borderId="21" xfId="0" applyFont="1" applyFill="1" applyBorder="1" applyAlignment="1">
      <alignment horizontal="left" vertical="top" textRotation="90" wrapText="1"/>
    </xf>
    <xf numFmtId="0" fontId="21" fillId="0" borderId="17" xfId="0" applyFont="1" applyBorder="1" applyAlignment="1" applyProtection="1">
      <alignment horizontal="left" vertical="top" wrapText="1"/>
      <protection hidden="1"/>
    </xf>
    <xf numFmtId="14" fontId="19" fillId="3" borderId="17" xfId="0" applyNumberFormat="1" applyFont="1" applyFill="1" applyBorder="1" applyAlignment="1">
      <alignment horizontal="left" vertical="top" wrapText="1"/>
    </xf>
    <xf numFmtId="0" fontId="21" fillId="9" borderId="17" xfId="0" applyFont="1" applyFill="1" applyBorder="1" applyAlignment="1" applyProtection="1">
      <alignment horizontal="left" vertical="top" wrapText="1"/>
      <protection hidden="1"/>
    </xf>
    <xf numFmtId="0" fontId="30" fillId="3" borderId="0" xfId="0" applyFont="1" applyFill="1" applyAlignment="1">
      <alignment horizontal="left"/>
    </xf>
    <xf numFmtId="0" fontId="20" fillId="8" borderId="0" xfId="0" applyFont="1" applyFill="1" applyAlignment="1">
      <alignment horizontal="left" vertical="top"/>
    </xf>
    <xf numFmtId="0" fontId="19" fillId="8" borderId="0" xfId="0" applyFont="1" applyFill="1" applyAlignment="1">
      <alignment horizontal="left" vertical="top"/>
    </xf>
    <xf numFmtId="0" fontId="19" fillId="8" borderId="0" xfId="0" applyFont="1" applyFill="1" applyAlignment="1">
      <alignment vertical="top"/>
    </xf>
    <xf numFmtId="0" fontId="35" fillId="14" borderId="17" xfId="0" applyFont="1" applyFill="1" applyBorder="1" applyAlignment="1">
      <alignment horizontal="left" vertical="top" wrapText="1"/>
    </xf>
    <xf numFmtId="0" fontId="36" fillId="14" borderId="17" xfId="0" applyFont="1" applyFill="1" applyBorder="1" applyAlignment="1">
      <alignment horizontal="left" vertical="top" wrapText="1"/>
    </xf>
    <xf numFmtId="0" fontId="20" fillId="17" borderId="0" xfId="0" applyFont="1" applyFill="1" applyAlignment="1">
      <alignment horizontal="left" vertical="top"/>
    </xf>
    <xf numFmtId="0" fontId="28" fillId="3" borderId="17" xfId="0" applyFont="1" applyFill="1" applyBorder="1" applyAlignment="1">
      <alignment horizontal="left" vertical="top" wrapText="1"/>
    </xf>
    <xf numFmtId="0" fontId="28" fillId="0" borderId="17" xfId="0" applyFont="1" applyBorder="1" applyAlignment="1" applyProtection="1">
      <alignment horizontal="left" vertical="top" wrapText="1"/>
      <protection locked="0"/>
    </xf>
    <xf numFmtId="0" fontId="28" fillId="0" borderId="17" xfId="0" applyFont="1" applyBorder="1" applyAlignment="1">
      <alignment horizontal="left" vertical="top" wrapText="1"/>
    </xf>
    <xf numFmtId="0" fontId="27" fillId="0" borderId="17" xfId="0" applyFont="1" applyBorder="1" applyAlignment="1" applyProtection="1">
      <alignment horizontal="left" vertical="top" wrapText="1"/>
      <protection hidden="1"/>
    </xf>
    <xf numFmtId="9" fontId="28" fillId="0" borderId="17" xfId="0" applyNumberFormat="1" applyFont="1" applyBorder="1" applyAlignment="1" applyProtection="1">
      <alignment horizontal="left" vertical="top" wrapText="1"/>
      <protection hidden="1"/>
    </xf>
    <xf numFmtId="9" fontId="28" fillId="0" borderId="17" xfId="0" applyNumberFormat="1" applyFont="1" applyBorder="1" applyAlignment="1" applyProtection="1">
      <alignment horizontal="left" vertical="top" wrapText="1"/>
      <protection locked="0"/>
    </xf>
    <xf numFmtId="9" fontId="28" fillId="9" borderId="17" xfId="0" applyNumberFormat="1" applyFont="1" applyFill="1" applyBorder="1" applyAlignment="1" applyProtection="1">
      <alignment horizontal="left" vertical="top" wrapText="1"/>
      <protection hidden="1"/>
    </xf>
    <xf numFmtId="0" fontId="28" fillId="0" borderId="17" xfId="0" applyFont="1" applyBorder="1" applyAlignment="1" applyProtection="1">
      <alignment horizontal="left" vertical="top" wrapText="1"/>
      <protection hidden="1"/>
    </xf>
    <xf numFmtId="0" fontId="28" fillId="0" borderId="17" xfId="0" applyFont="1" applyBorder="1" applyAlignment="1" applyProtection="1">
      <alignment horizontal="left" vertical="top" textRotation="90" wrapText="1"/>
      <protection locked="0"/>
    </xf>
    <xf numFmtId="9" fontId="28" fillId="0" borderId="17" xfId="1" applyFont="1" applyBorder="1" applyAlignment="1" applyProtection="1">
      <alignment horizontal="left" vertical="top" wrapText="1"/>
      <protection hidden="1"/>
    </xf>
    <xf numFmtId="164" fontId="28" fillId="9" borderId="17" xfId="1" applyNumberFormat="1" applyFont="1" applyFill="1" applyBorder="1" applyAlignment="1">
      <alignment horizontal="left" vertical="top" wrapText="1"/>
    </xf>
    <xf numFmtId="0" fontId="27" fillId="3" borderId="17" xfId="0" applyFont="1" applyFill="1" applyBorder="1" applyAlignment="1" applyProtection="1">
      <alignment horizontal="left" vertical="top" textRotation="90" wrapText="1"/>
      <protection hidden="1"/>
    </xf>
    <xf numFmtId="9" fontId="28" fillId="3" borderId="17" xfId="0" applyNumberFormat="1" applyFont="1" applyFill="1" applyBorder="1" applyAlignment="1" applyProtection="1">
      <alignment horizontal="left" vertical="top" wrapText="1"/>
      <protection hidden="1"/>
    </xf>
    <xf numFmtId="0" fontId="27" fillId="0" borderId="17" xfId="0" applyFont="1" applyBorder="1" applyAlignment="1" applyProtection="1">
      <alignment horizontal="left" vertical="top" textRotation="90" wrapText="1"/>
      <protection hidden="1"/>
    </xf>
    <xf numFmtId="0" fontId="28" fillId="3" borderId="17" xfId="0" applyFont="1" applyFill="1" applyBorder="1" applyAlignment="1" applyProtection="1">
      <alignment horizontal="left" vertical="top" wrapText="1"/>
      <protection locked="0"/>
    </xf>
    <xf numFmtId="14" fontId="28" fillId="0" borderId="17" xfId="0" applyNumberFormat="1" applyFont="1" applyBorder="1" applyAlignment="1" applyProtection="1">
      <alignment horizontal="left" vertical="top" wrapText="1"/>
      <protection locked="0"/>
    </xf>
    <xf numFmtId="0" fontId="28" fillId="3" borderId="0" xfId="0" applyFont="1" applyFill="1" applyAlignment="1">
      <alignment horizontal="left" vertical="top" wrapText="1"/>
    </xf>
    <xf numFmtId="0" fontId="28" fillId="3" borderId="21" xfId="0" applyFont="1" applyFill="1" applyBorder="1" applyAlignment="1">
      <alignment horizontal="left" vertical="top" wrapText="1"/>
    </xf>
    <xf numFmtId="0" fontId="28" fillId="0" borderId="21" xfId="0" applyFont="1" applyBorder="1" applyAlignment="1" applyProtection="1">
      <alignment horizontal="left" vertical="top" wrapText="1"/>
      <protection locked="0"/>
    </xf>
    <xf numFmtId="0" fontId="28" fillId="0" borderId="22" xfId="0" applyFont="1" applyBorder="1" applyAlignment="1" applyProtection="1">
      <alignment horizontal="left" vertical="top" wrapText="1"/>
      <protection locked="0"/>
    </xf>
    <xf numFmtId="0" fontId="28" fillId="0" borderId="21" xfId="0" applyFont="1" applyBorder="1" applyAlignment="1">
      <alignment horizontal="left" vertical="top" wrapText="1"/>
    </xf>
    <xf numFmtId="0" fontId="28" fillId="0" borderId="21" xfId="0" applyFont="1" applyBorder="1" applyAlignment="1" applyProtection="1">
      <alignment horizontal="left" vertical="top"/>
      <protection locked="0"/>
    </xf>
    <xf numFmtId="0" fontId="27" fillId="0" borderId="21" xfId="0" applyFont="1" applyBorder="1" applyAlignment="1" applyProtection="1">
      <alignment horizontal="left" vertical="top" wrapText="1"/>
      <protection hidden="1"/>
    </xf>
    <xf numFmtId="9" fontId="28" fillId="0" borderId="21" xfId="0" applyNumberFormat="1" applyFont="1" applyBorder="1" applyAlignment="1" applyProtection="1">
      <alignment horizontal="left" vertical="top" wrapText="1"/>
      <protection hidden="1"/>
    </xf>
    <xf numFmtId="9" fontId="28" fillId="9" borderId="23" xfId="0" applyNumberFormat="1" applyFont="1" applyFill="1" applyBorder="1" applyAlignment="1" applyProtection="1">
      <alignment horizontal="left" vertical="top" wrapText="1"/>
      <protection hidden="1"/>
    </xf>
    <xf numFmtId="0" fontId="27" fillId="9" borderId="21" xfId="0" applyFont="1" applyFill="1" applyBorder="1" applyAlignment="1" applyProtection="1">
      <alignment horizontal="left" vertical="top" wrapText="1"/>
      <protection hidden="1"/>
    </xf>
    <xf numFmtId="9" fontId="28" fillId="9" borderId="21" xfId="0" applyNumberFormat="1" applyFont="1" applyFill="1" applyBorder="1" applyAlignment="1" applyProtection="1">
      <alignment horizontal="left" vertical="top" wrapText="1"/>
      <protection hidden="1"/>
    </xf>
    <xf numFmtId="0" fontId="27" fillId="0" borderId="21" xfId="0" applyFont="1" applyBorder="1" applyAlignment="1" applyProtection="1">
      <alignment horizontal="left" vertical="top"/>
      <protection hidden="1"/>
    </xf>
    <xf numFmtId="0" fontId="28" fillId="0" borderId="17" xfId="0" applyFont="1" applyBorder="1" applyAlignment="1">
      <alignment horizontal="left" vertical="top"/>
    </xf>
    <xf numFmtId="0" fontId="28" fillId="3" borderId="21" xfId="0" applyFont="1" applyFill="1" applyBorder="1" applyAlignment="1" applyProtection="1">
      <alignment horizontal="left" vertical="top" wrapText="1"/>
      <protection locked="0"/>
    </xf>
    <xf numFmtId="0" fontId="28" fillId="0" borderId="17" xfId="0" applyFont="1" applyBorder="1" applyAlignment="1" applyProtection="1">
      <alignment horizontal="left" vertical="top"/>
      <protection hidden="1"/>
    </xf>
    <xf numFmtId="9" fontId="28" fillId="0" borderId="17" xfId="0" applyNumberFormat="1" applyFont="1" applyBorder="1" applyAlignment="1" applyProtection="1">
      <alignment horizontal="left" vertical="top"/>
      <protection hidden="1"/>
    </xf>
    <xf numFmtId="164" fontId="28" fillId="3" borderId="17" xfId="1" applyNumberFormat="1" applyFont="1" applyFill="1" applyBorder="1" applyAlignment="1">
      <alignment horizontal="left" vertical="top"/>
    </xf>
    <xf numFmtId="9" fontId="28" fillId="9" borderId="17" xfId="0" applyNumberFormat="1" applyFont="1" applyFill="1" applyBorder="1" applyAlignment="1" applyProtection="1">
      <alignment horizontal="left" vertical="top"/>
      <protection hidden="1"/>
    </xf>
    <xf numFmtId="0" fontId="27" fillId="9" borderId="17" xfId="0" applyFont="1" applyFill="1" applyBorder="1" applyAlignment="1" applyProtection="1">
      <alignment horizontal="left" vertical="top" textRotation="90" wrapText="1"/>
      <protection hidden="1"/>
    </xf>
    <xf numFmtId="0" fontId="27" fillId="9" borderId="17" xfId="0" applyFont="1" applyFill="1" applyBorder="1" applyAlignment="1" applyProtection="1">
      <alignment horizontal="left" vertical="top" textRotation="90"/>
      <protection hidden="1"/>
    </xf>
    <xf numFmtId="14" fontId="28" fillId="0" borderId="17" xfId="0" applyNumberFormat="1" applyFont="1" applyBorder="1" applyAlignment="1" applyProtection="1">
      <alignment horizontal="left" vertical="top"/>
      <protection locked="0"/>
    </xf>
    <xf numFmtId="0" fontId="28" fillId="0" borderId="19" xfId="0" applyFont="1" applyBorder="1" applyAlignment="1" applyProtection="1">
      <alignment horizontal="left" vertical="top" wrapText="1"/>
      <protection locked="0"/>
    </xf>
    <xf numFmtId="14" fontId="28" fillId="3" borderId="17" xfId="0" applyNumberFormat="1" applyFont="1" applyFill="1" applyBorder="1" applyAlignment="1">
      <alignment horizontal="left" vertical="top" wrapText="1"/>
    </xf>
    <xf numFmtId="0" fontId="28" fillId="0" borderId="0" xfId="0" applyFont="1" applyAlignment="1">
      <alignment horizontal="left" vertical="top"/>
    </xf>
    <xf numFmtId="0" fontId="27" fillId="0" borderId="0" xfId="0" applyFont="1" applyAlignment="1" applyProtection="1">
      <alignment horizontal="left" vertical="top" textRotation="90" wrapText="1"/>
      <protection hidden="1"/>
    </xf>
    <xf numFmtId="0" fontId="19" fillId="0" borderId="22" xfId="0" applyFont="1" applyBorder="1" applyAlignment="1" applyProtection="1">
      <alignment horizontal="left" vertical="top" wrapText="1"/>
      <protection locked="0"/>
    </xf>
    <xf numFmtId="0" fontId="19" fillId="0" borderId="22" xfId="0" applyFont="1" applyBorder="1" applyAlignment="1">
      <alignment horizontal="left" vertical="top" wrapText="1"/>
    </xf>
    <xf numFmtId="9" fontId="19" fillId="0" borderId="22" xfId="0" applyNumberFormat="1" applyFont="1" applyBorder="1" applyAlignment="1" applyProtection="1">
      <alignment horizontal="left" vertical="top" wrapText="1"/>
      <protection hidden="1"/>
    </xf>
    <xf numFmtId="0" fontId="19" fillId="0" borderId="20" xfId="0" applyFont="1" applyBorder="1" applyAlignment="1">
      <alignment horizontal="left" vertical="top"/>
    </xf>
    <xf numFmtId="9" fontId="19" fillId="3" borderId="17" xfId="0" applyNumberFormat="1" applyFont="1" applyFill="1" applyBorder="1" applyAlignment="1" applyProtection="1">
      <alignment horizontal="left" vertical="top"/>
      <protection hidden="1"/>
    </xf>
    <xf numFmtId="0" fontId="19" fillId="0" borderId="27" xfId="0" applyFont="1" applyBorder="1" applyAlignment="1">
      <alignment horizontal="left" vertical="top"/>
    </xf>
    <xf numFmtId="0" fontId="19" fillId="0" borderId="28" xfId="0" applyFont="1" applyBorder="1" applyAlignment="1">
      <alignment horizontal="left" vertical="top"/>
    </xf>
    <xf numFmtId="0" fontId="19" fillId="0" borderId="21" xfId="0" applyFont="1" applyBorder="1" applyAlignment="1" applyProtection="1">
      <alignment vertical="top" wrapText="1"/>
      <protection locked="0"/>
    </xf>
    <xf numFmtId="0" fontId="19" fillId="0" borderId="25" xfId="0" applyFont="1" applyBorder="1" applyAlignment="1" applyProtection="1">
      <alignment vertical="top" wrapText="1"/>
      <protection locked="0"/>
    </xf>
    <xf numFmtId="0" fontId="19" fillId="0" borderId="18" xfId="0" applyFont="1" applyBorder="1" applyAlignment="1" applyProtection="1">
      <alignment vertical="top" wrapText="1"/>
      <protection locked="0"/>
    </xf>
    <xf numFmtId="0" fontId="19" fillId="3" borderId="21" xfId="0" applyFont="1" applyFill="1" applyBorder="1" applyAlignment="1">
      <alignment vertical="top" wrapText="1"/>
    </xf>
    <xf numFmtId="0" fontId="19" fillId="3" borderId="25" xfId="0" applyFont="1" applyFill="1" applyBorder="1" applyAlignment="1">
      <alignment vertical="top" wrapText="1"/>
    </xf>
    <xf numFmtId="0" fontId="19" fillId="3" borderId="18" xfId="0" applyFont="1" applyFill="1" applyBorder="1" applyAlignment="1">
      <alignment vertical="top" wrapText="1"/>
    </xf>
    <xf numFmtId="0" fontId="38" fillId="0" borderId="0" xfId="0" applyFont="1"/>
    <xf numFmtId="0" fontId="19" fillId="0" borderId="0" xfId="0" applyFont="1" applyAlignment="1">
      <alignment vertical="top"/>
    </xf>
    <xf numFmtId="0" fontId="19" fillId="0" borderId="0" xfId="0" applyFont="1"/>
    <xf numFmtId="9" fontId="19" fillId="0" borderId="0" xfId="0" applyNumberFormat="1" applyFont="1"/>
    <xf numFmtId="9" fontId="19" fillId="0" borderId="0" xfId="1" applyFont="1"/>
    <xf numFmtId="164" fontId="37" fillId="3" borderId="17" xfId="1" applyNumberFormat="1" applyFont="1" applyFill="1" applyBorder="1" applyAlignment="1">
      <alignment horizontal="left" vertical="top" wrapText="1"/>
    </xf>
    <xf numFmtId="9" fontId="37" fillId="3" borderId="17" xfId="0" applyNumberFormat="1" applyFont="1" applyFill="1" applyBorder="1" applyAlignment="1" applyProtection="1">
      <alignment horizontal="left" vertical="top" wrapText="1"/>
      <protection hidden="1"/>
    </xf>
    <xf numFmtId="9" fontId="19" fillId="9" borderId="23" xfId="0" applyNumberFormat="1" applyFont="1" applyFill="1" applyBorder="1" applyAlignment="1" applyProtection="1">
      <alignment horizontal="left" vertical="top" wrapText="1"/>
      <protection hidden="1"/>
    </xf>
    <xf numFmtId="0" fontId="21" fillId="3" borderId="22" xfId="0" applyFont="1" applyFill="1" applyBorder="1" applyAlignment="1">
      <alignment horizontal="left" vertical="top" wrapText="1"/>
    </xf>
    <xf numFmtId="9" fontId="19" fillId="0" borderId="0" xfId="0" applyNumberFormat="1" applyFont="1" applyAlignment="1" applyProtection="1">
      <alignment horizontal="left" vertical="top" wrapText="1"/>
      <protection hidden="1"/>
    </xf>
    <xf numFmtId="0" fontId="19" fillId="0" borderId="20" xfId="0" applyFont="1" applyBorder="1" applyAlignment="1">
      <alignment horizontal="left" vertical="top" wrapText="1"/>
    </xf>
    <xf numFmtId="0" fontId="21" fillId="3" borderId="21" xfId="0" applyFont="1" applyFill="1" applyBorder="1" applyAlignment="1">
      <alignment horizontal="left" vertical="top" wrapText="1"/>
    </xf>
    <xf numFmtId="0" fontId="19" fillId="3" borderId="24" xfId="0" applyFont="1" applyFill="1" applyBorder="1" applyAlignment="1">
      <alignment horizontal="left" vertical="top" wrapText="1"/>
    </xf>
    <xf numFmtId="0" fontId="21" fillId="3" borderId="18" xfId="0" applyFont="1" applyFill="1" applyBorder="1" applyAlignment="1">
      <alignment horizontal="left" vertical="top" wrapText="1"/>
    </xf>
    <xf numFmtId="0" fontId="19" fillId="3" borderId="30" xfId="0" applyFont="1" applyFill="1" applyBorder="1" applyAlignment="1">
      <alignment horizontal="left" vertical="top" wrapText="1"/>
    </xf>
    <xf numFmtId="9" fontId="19" fillId="0" borderId="28" xfId="0" applyNumberFormat="1" applyFont="1" applyBorder="1" applyAlignment="1" applyProtection="1">
      <alignment horizontal="left" vertical="top" wrapText="1"/>
      <protection hidden="1"/>
    </xf>
    <xf numFmtId="0" fontId="21" fillId="3" borderId="17" xfId="0" applyFont="1" applyFill="1" applyBorder="1" applyAlignment="1">
      <alignment horizontal="left" vertical="top" wrapText="1"/>
    </xf>
    <xf numFmtId="0" fontId="21" fillId="0" borderId="31" xfId="0" applyFont="1" applyBorder="1" applyAlignment="1" applyProtection="1">
      <alignment horizontal="left" vertical="top" wrapText="1"/>
      <protection hidden="1"/>
    </xf>
    <xf numFmtId="0" fontId="19" fillId="0" borderId="28" xfId="0" applyFont="1" applyBorder="1" applyAlignment="1" applyProtection="1">
      <alignment vertical="top" wrapText="1"/>
      <protection locked="0"/>
    </xf>
    <xf numFmtId="0" fontId="19" fillId="0" borderId="19" xfId="0" applyFont="1" applyBorder="1" applyAlignment="1" applyProtection="1">
      <alignment horizontal="left" vertical="top" wrapText="1"/>
      <protection locked="0"/>
    </xf>
    <xf numFmtId="0" fontId="21" fillId="0" borderId="17" xfId="0" applyFont="1" applyBorder="1" applyAlignment="1">
      <alignment horizontal="left" vertical="top" wrapText="1"/>
    </xf>
    <xf numFmtId="0" fontId="19" fillId="0" borderId="21" xfId="0" applyFont="1" applyBorder="1" applyAlignment="1">
      <alignment horizontal="left" vertical="top" wrapText="1"/>
    </xf>
    <xf numFmtId="0" fontId="19" fillId="0" borderId="17" xfId="0" applyFont="1" applyBorder="1" applyAlignment="1" applyProtection="1">
      <alignment horizontal="left" vertical="top"/>
      <protection locked="0"/>
    </xf>
    <xf numFmtId="0" fontId="21" fillId="0" borderId="17" xfId="0" applyFont="1" applyBorder="1" applyAlignment="1" applyProtection="1">
      <alignment horizontal="left" vertical="top"/>
      <protection hidden="1"/>
    </xf>
    <xf numFmtId="0" fontId="37" fillId="3" borderId="17" xfId="0" applyFont="1" applyFill="1" applyBorder="1" applyAlignment="1">
      <alignment horizontal="left" vertical="top" wrapText="1"/>
    </xf>
    <xf numFmtId="0" fontId="20" fillId="0" borderId="17" xfId="0" applyFont="1" applyBorder="1" applyAlignment="1" applyProtection="1">
      <alignment horizontal="left" vertical="top" wrapText="1"/>
      <protection locked="0"/>
    </xf>
    <xf numFmtId="9" fontId="20" fillId="0" borderId="17" xfId="0" applyNumberFormat="1" applyFont="1" applyBorder="1" applyAlignment="1" applyProtection="1">
      <alignment horizontal="left" vertical="top" wrapText="1"/>
      <protection hidden="1"/>
    </xf>
    <xf numFmtId="0" fontId="22" fillId="0" borderId="17" xfId="0" applyFont="1" applyBorder="1" applyAlignment="1" applyProtection="1">
      <alignment horizontal="left" vertical="top" wrapText="1"/>
      <protection hidden="1"/>
    </xf>
    <xf numFmtId="9" fontId="19" fillId="0" borderId="17" xfId="1" applyFont="1" applyBorder="1" applyAlignment="1" applyProtection="1">
      <alignment horizontal="left" vertical="top" wrapText="1"/>
      <protection hidden="1"/>
    </xf>
    <xf numFmtId="164" fontId="19" fillId="9" borderId="17" xfId="1" applyNumberFormat="1" applyFont="1" applyFill="1" applyBorder="1" applyAlignment="1">
      <alignment horizontal="left" vertical="top" wrapText="1"/>
    </xf>
    <xf numFmtId="9" fontId="19" fillId="3" borderId="17" xfId="0" applyNumberFormat="1" applyFont="1" applyFill="1" applyBorder="1" applyAlignment="1" applyProtection="1">
      <alignment horizontal="left" vertical="top" wrapText="1"/>
      <protection hidden="1"/>
    </xf>
    <xf numFmtId="0" fontId="19" fillId="0" borderId="17" xfId="5" applyFont="1" applyBorder="1" applyAlignment="1" applyProtection="1">
      <alignment horizontal="left" vertical="top" wrapText="1"/>
      <protection locked="0"/>
    </xf>
    <xf numFmtId="0" fontId="20" fillId="0" borderId="17" xfId="0" applyFont="1" applyBorder="1" applyAlignment="1">
      <alignment horizontal="left" vertical="top" wrapText="1"/>
    </xf>
    <xf numFmtId="0" fontId="21" fillId="3" borderId="17" xfId="0" applyFont="1" applyFill="1" applyBorder="1" applyAlignment="1" applyProtection="1">
      <alignment horizontal="left" vertical="top" wrapText="1"/>
      <protection locked="0"/>
    </xf>
    <xf numFmtId="9" fontId="19" fillId="9" borderId="0" xfId="0" applyNumberFormat="1" applyFont="1" applyFill="1" applyAlignment="1" applyProtection="1">
      <alignment horizontal="left" vertical="top" wrapText="1"/>
      <protection hidden="1"/>
    </xf>
    <xf numFmtId="164" fontId="28" fillId="3" borderId="17" xfId="1" applyNumberFormat="1" applyFont="1" applyFill="1" applyBorder="1" applyAlignment="1">
      <alignment horizontal="left" vertical="top" wrapText="1"/>
    </xf>
    <xf numFmtId="0" fontId="19" fillId="0" borderId="29" xfId="0" applyFont="1" applyBorder="1" applyAlignment="1">
      <alignment horizontal="left" vertical="top" wrapText="1"/>
    </xf>
    <xf numFmtId="0" fontId="19" fillId="0" borderId="28" xfId="0" applyFont="1" applyBorder="1" applyAlignment="1">
      <alignment horizontal="left" vertical="top" wrapText="1"/>
    </xf>
    <xf numFmtId="0" fontId="19" fillId="3" borderId="28" xfId="0" applyFont="1" applyFill="1" applyBorder="1" applyAlignment="1" applyProtection="1">
      <alignment vertical="center" wrapText="1"/>
      <protection locked="0"/>
    </xf>
    <xf numFmtId="9" fontId="19" fillId="3" borderId="18" xfId="0" applyNumberFormat="1" applyFont="1" applyFill="1" applyBorder="1" applyAlignment="1" applyProtection="1">
      <alignment vertical="center" wrapText="1"/>
      <protection locked="0"/>
    </xf>
    <xf numFmtId="9" fontId="19" fillId="3" borderId="18" xfId="0" applyNumberFormat="1" applyFont="1" applyFill="1" applyBorder="1" applyAlignment="1" applyProtection="1">
      <alignment horizontal="left" vertical="center" wrapText="1"/>
      <protection hidden="1"/>
    </xf>
    <xf numFmtId="0" fontId="21" fillId="3" borderId="0" xfId="0" applyFont="1" applyFill="1" applyAlignment="1" applyProtection="1">
      <alignment vertical="center" wrapText="1"/>
      <protection hidden="1"/>
    </xf>
    <xf numFmtId="0" fontId="21" fillId="3" borderId="18" xfId="0" applyFont="1" applyFill="1" applyBorder="1" applyAlignment="1" applyProtection="1">
      <alignment vertical="center" wrapText="1"/>
      <protection hidden="1"/>
    </xf>
    <xf numFmtId="0" fontId="19" fillId="3" borderId="20" xfId="0" applyFont="1" applyFill="1" applyBorder="1" applyAlignment="1">
      <alignment horizontal="left" vertical="top" wrapText="1"/>
    </xf>
    <xf numFmtId="0" fontId="19" fillId="0" borderId="27" xfId="0" applyFont="1" applyBorder="1" applyAlignment="1" applyProtection="1">
      <alignment horizontal="left" vertical="top" wrapText="1"/>
      <protection locked="0"/>
    </xf>
    <xf numFmtId="0" fontId="19" fillId="0" borderId="26" xfId="0" applyFont="1" applyBorder="1" applyAlignment="1">
      <alignment horizontal="left" vertical="top" wrapText="1"/>
    </xf>
    <xf numFmtId="9" fontId="19" fillId="0" borderId="24" xfId="0" applyNumberFormat="1" applyFont="1" applyBorder="1" applyAlignment="1" applyProtection="1">
      <alignment horizontal="left" vertical="top" wrapText="1"/>
      <protection hidden="1"/>
    </xf>
    <xf numFmtId="9" fontId="19" fillId="0" borderId="30" xfId="0" applyNumberFormat="1" applyFont="1" applyBorder="1" applyAlignment="1" applyProtection="1">
      <alignment horizontal="left" vertical="top" wrapText="1"/>
      <protection hidden="1"/>
    </xf>
    <xf numFmtId="0" fontId="19" fillId="0" borderId="28"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hidden="1"/>
    </xf>
    <xf numFmtId="0" fontId="19" fillId="0" borderId="21" xfId="0" applyFont="1" applyBorder="1" applyAlignment="1" applyProtection="1">
      <alignment horizontal="left" vertical="top" textRotation="90" wrapText="1"/>
      <protection locked="0"/>
    </xf>
    <xf numFmtId="9" fontId="19" fillId="0" borderId="21" xfId="0" applyNumberFormat="1" applyFont="1" applyBorder="1" applyAlignment="1" applyProtection="1">
      <alignment horizontal="left" vertical="top"/>
      <protection hidden="1"/>
    </xf>
    <xf numFmtId="164" fontId="19" fillId="3" borderId="21" xfId="1" applyNumberFormat="1" applyFont="1" applyFill="1" applyBorder="1" applyAlignment="1">
      <alignment horizontal="left" vertical="top"/>
    </xf>
    <xf numFmtId="0" fontId="21" fillId="3" borderId="21" xfId="0" applyFont="1" applyFill="1" applyBorder="1" applyAlignment="1" applyProtection="1">
      <alignment horizontal="left" vertical="top" textRotation="90" wrapText="1"/>
      <protection hidden="1"/>
    </xf>
    <xf numFmtId="0" fontId="21" fillId="9" borderId="21" xfId="0" applyFont="1" applyFill="1" applyBorder="1" applyAlignment="1" applyProtection="1">
      <alignment horizontal="left" vertical="top" textRotation="90"/>
      <protection hidden="1"/>
    </xf>
    <xf numFmtId="14" fontId="19" fillId="3" borderId="21" xfId="0" applyNumberFormat="1" applyFont="1" applyFill="1" applyBorder="1" applyAlignment="1">
      <alignment horizontal="left" vertical="top" wrapText="1"/>
    </xf>
    <xf numFmtId="0" fontId="19" fillId="0" borderId="19" xfId="0" applyFont="1" applyBorder="1" applyAlignment="1">
      <alignment horizontal="left" vertical="top"/>
    </xf>
    <xf numFmtId="0" fontId="19" fillId="0" borderId="23" xfId="0" applyFont="1" applyBorder="1" applyAlignment="1">
      <alignment horizontal="left" vertical="top" wrapText="1"/>
    </xf>
    <xf numFmtId="0" fontId="21" fillId="9" borderId="21" xfId="0" applyFont="1" applyFill="1" applyBorder="1" applyAlignment="1" applyProtection="1">
      <alignment horizontal="left" vertical="top" wrapText="1"/>
      <protection hidden="1"/>
    </xf>
    <xf numFmtId="9" fontId="19" fillId="9" borderId="22" xfId="0" applyNumberFormat="1" applyFont="1" applyFill="1" applyBorder="1" applyAlignment="1" applyProtection="1">
      <alignment horizontal="left" vertical="top" wrapText="1"/>
      <protection hidden="1"/>
    </xf>
    <xf numFmtId="9" fontId="19" fillId="9" borderId="20" xfId="0" applyNumberFormat="1" applyFont="1" applyFill="1" applyBorder="1" applyAlignment="1" applyProtection="1">
      <alignment horizontal="left" vertical="top" wrapText="1"/>
      <protection hidden="1"/>
    </xf>
    <xf numFmtId="9" fontId="19" fillId="9" borderId="19" xfId="0" applyNumberFormat="1" applyFont="1" applyFill="1" applyBorder="1" applyAlignment="1" applyProtection="1">
      <alignment horizontal="left" vertical="top" wrapText="1"/>
      <protection hidden="1"/>
    </xf>
    <xf numFmtId="9" fontId="19" fillId="3" borderId="20" xfId="0" applyNumberFormat="1" applyFont="1" applyFill="1" applyBorder="1" applyAlignment="1" applyProtection="1">
      <alignment horizontal="left" vertical="top" wrapText="1"/>
      <protection hidden="1"/>
    </xf>
    <xf numFmtId="0" fontId="21" fillId="3" borderId="17" xfId="0" applyFont="1" applyFill="1" applyBorder="1" applyAlignment="1" applyProtection="1">
      <alignment horizontal="left" vertical="top" wrapText="1"/>
      <protection hidden="1"/>
    </xf>
    <xf numFmtId="9" fontId="19" fillId="3" borderId="19" xfId="0" applyNumberFormat="1" applyFont="1" applyFill="1" applyBorder="1" applyAlignment="1" applyProtection="1">
      <alignment horizontal="left" vertical="top" wrapText="1"/>
      <protection hidden="1"/>
    </xf>
    <xf numFmtId="9" fontId="19" fillId="3" borderId="21" xfId="0" applyNumberFormat="1" applyFont="1" applyFill="1" applyBorder="1" applyAlignment="1" applyProtection="1">
      <alignment horizontal="left" vertical="top" wrapText="1"/>
      <protection hidden="1"/>
    </xf>
    <xf numFmtId="0" fontId="21" fillId="3" borderId="21" xfId="0" applyFont="1" applyFill="1" applyBorder="1" applyAlignment="1" applyProtection="1">
      <alignment horizontal="left" vertical="top" wrapText="1"/>
      <protection hidden="1"/>
    </xf>
    <xf numFmtId="9" fontId="19" fillId="3" borderId="21" xfId="0" applyNumberFormat="1" applyFont="1" applyFill="1" applyBorder="1" applyAlignment="1" applyProtection="1">
      <alignment horizontal="left" vertical="top"/>
      <protection hidden="1"/>
    </xf>
    <xf numFmtId="0" fontId="21" fillId="0" borderId="21" xfId="0" applyFont="1" applyBorder="1" applyAlignment="1" applyProtection="1">
      <alignment horizontal="left" vertical="top" wrapText="1"/>
      <protection hidden="1"/>
    </xf>
    <xf numFmtId="0" fontId="21" fillId="0" borderId="18" xfId="0" applyFont="1" applyBorder="1" applyAlignment="1" applyProtection="1">
      <alignment horizontal="left" vertical="top" wrapText="1"/>
      <protection hidden="1"/>
    </xf>
    <xf numFmtId="0" fontId="21" fillId="0" borderId="25" xfId="0" applyFont="1" applyBorder="1" applyAlignment="1" applyProtection="1">
      <alignment horizontal="left" vertical="top" wrapText="1"/>
      <protection hidden="1"/>
    </xf>
    <xf numFmtId="9" fontId="19" fillId="0" borderId="21" xfId="0" applyNumberFormat="1" applyFont="1" applyBorder="1" applyAlignment="1" applyProtection="1">
      <alignment horizontal="left" vertical="top" wrapText="1"/>
      <protection hidden="1"/>
    </xf>
    <xf numFmtId="9" fontId="19" fillId="0" borderId="25" xfId="0" applyNumberFormat="1" applyFont="1" applyBorder="1" applyAlignment="1" applyProtection="1">
      <alignment horizontal="left" vertical="top" wrapText="1"/>
      <protection hidden="1"/>
    </xf>
    <xf numFmtId="9" fontId="19" fillId="0" borderId="18" xfId="0" applyNumberFormat="1" applyFont="1" applyBorder="1" applyAlignment="1" applyProtection="1">
      <alignment horizontal="left" vertical="top" wrapText="1"/>
      <protection hidden="1"/>
    </xf>
    <xf numFmtId="0" fontId="20" fillId="0" borderId="25" xfId="0" applyFont="1" applyBorder="1" applyAlignment="1">
      <alignment horizontal="left" vertical="top" wrapText="1"/>
    </xf>
    <xf numFmtId="0" fontId="20" fillId="0" borderId="18" xfId="0" applyFont="1" applyBorder="1" applyAlignment="1">
      <alignment horizontal="left" vertical="top" wrapText="1"/>
    </xf>
    <xf numFmtId="0" fontId="19" fillId="0" borderId="32"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25" xfId="0" applyFont="1" applyBorder="1" applyAlignment="1" applyProtection="1">
      <alignment horizontal="left" vertical="top" wrapText="1"/>
      <protection locked="0"/>
    </xf>
    <xf numFmtId="0" fontId="21" fillId="14" borderId="17" xfId="0" applyFont="1" applyFill="1" applyBorder="1" applyAlignment="1">
      <alignment horizontal="left" vertical="top" wrapText="1"/>
    </xf>
    <xf numFmtId="0" fontId="21" fillId="14" borderId="19" xfId="0" applyFont="1" applyFill="1" applyBorder="1" applyAlignment="1">
      <alignment horizontal="left" vertical="top"/>
    </xf>
    <xf numFmtId="0" fontId="21" fillId="14" borderId="23" xfId="0" applyFont="1" applyFill="1" applyBorder="1" applyAlignment="1">
      <alignment horizontal="left" vertical="top"/>
    </xf>
    <xf numFmtId="0" fontId="21" fillId="14" borderId="20" xfId="0" applyFont="1" applyFill="1" applyBorder="1" applyAlignment="1">
      <alignment horizontal="left" vertical="top"/>
    </xf>
    <xf numFmtId="0" fontId="19" fillId="3" borderId="22" xfId="0" applyFont="1" applyFill="1" applyBorder="1" applyAlignment="1">
      <alignment horizontal="left" vertical="top" wrapText="1"/>
    </xf>
    <xf numFmtId="0" fontId="19" fillId="3" borderId="27" xfId="0" applyFont="1" applyFill="1" applyBorder="1" applyAlignment="1">
      <alignment horizontal="left" vertical="top" wrapText="1"/>
    </xf>
    <xf numFmtId="9" fontId="19" fillId="0" borderId="21" xfId="0" applyNumberFormat="1" applyFont="1" applyBorder="1" applyAlignment="1" applyProtection="1">
      <alignment horizontal="left" vertical="top" wrapText="1"/>
      <protection locked="0"/>
    </xf>
    <xf numFmtId="9" fontId="19" fillId="0" borderId="25" xfId="0" applyNumberFormat="1" applyFont="1" applyBorder="1" applyAlignment="1" applyProtection="1">
      <alignment horizontal="left" vertical="top" wrapText="1"/>
      <protection locked="0"/>
    </xf>
    <xf numFmtId="9" fontId="19" fillId="0" borderId="18" xfId="0" applyNumberFormat="1" applyFont="1" applyBorder="1" applyAlignment="1" applyProtection="1">
      <alignment horizontal="left" vertical="top" wrapText="1"/>
      <protection locked="0"/>
    </xf>
    <xf numFmtId="0" fontId="19" fillId="3" borderId="21" xfId="0" applyFont="1" applyFill="1" applyBorder="1" applyAlignment="1">
      <alignment horizontal="left" vertical="top" wrapText="1"/>
    </xf>
    <xf numFmtId="0" fontId="19" fillId="3" borderId="21" xfId="0" applyFont="1" applyFill="1" applyBorder="1" applyAlignment="1" applyProtection="1">
      <alignment horizontal="left" vertical="top" wrapText="1"/>
      <protection locked="0"/>
    </xf>
    <xf numFmtId="0" fontId="19" fillId="3" borderId="18" xfId="0" applyFont="1" applyFill="1" applyBorder="1" applyAlignment="1" applyProtection="1">
      <alignment horizontal="left" vertical="top" wrapText="1"/>
      <protection locked="0"/>
    </xf>
    <xf numFmtId="0" fontId="19" fillId="0" borderId="18" xfId="0" applyFont="1" applyBorder="1" applyAlignment="1">
      <alignment horizontal="left" vertical="top" wrapText="1"/>
    </xf>
    <xf numFmtId="0" fontId="19" fillId="0" borderId="21" xfId="0" applyFont="1" applyBorder="1" applyAlignment="1">
      <alignment horizontal="left" vertical="top"/>
    </xf>
    <xf numFmtId="0" fontId="19" fillId="0" borderId="18" xfId="0" applyFont="1" applyBorder="1" applyAlignment="1">
      <alignment horizontal="left" vertical="top"/>
    </xf>
    <xf numFmtId="0" fontId="19" fillId="0" borderId="25" xfId="0" applyFont="1" applyBorder="1" applyAlignment="1">
      <alignment horizontal="left" vertical="top"/>
    </xf>
    <xf numFmtId="0" fontId="19" fillId="0" borderId="25" xfId="0" applyFont="1" applyBorder="1" applyAlignment="1">
      <alignment horizontal="left" vertical="top" wrapText="1"/>
    </xf>
    <xf numFmtId="0" fontId="22" fillId="14" borderId="17" xfId="0" applyFont="1" applyFill="1" applyBorder="1" applyAlignment="1">
      <alignment horizontal="left" vertical="top" wrapText="1"/>
    </xf>
    <xf numFmtId="0" fontId="21" fillId="0" borderId="21" xfId="0" applyFont="1" applyBorder="1" applyAlignment="1" applyProtection="1">
      <alignment horizontal="left" vertical="top" wrapText="1"/>
      <protection hidden="1"/>
    </xf>
    <xf numFmtId="0" fontId="21" fillId="0" borderId="18" xfId="0" applyFont="1" applyBorder="1" applyAlignment="1" applyProtection="1">
      <alignment horizontal="left" vertical="top" wrapText="1"/>
      <protection hidden="1"/>
    </xf>
    <xf numFmtId="0" fontId="21" fillId="0" borderId="25" xfId="0" applyFont="1" applyBorder="1" applyAlignment="1" applyProtection="1">
      <alignment horizontal="left" vertical="top" wrapText="1"/>
      <protection hidden="1"/>
    </xf>
    <xf numFmtId="0" fontId="21" fillId="0" borderId="21" xfId="0" applyFont="1" applyBorder="1" applyAlignment="1" applyProtection="1">
      <alignment horizontal="center" vertical="top" wrapText="1"/>
      <protection hidden="1"/>
    </xf>
    <xf numFmtId="0" fontId="21" fillId="0" borderId="18" xfId="0" applyFont="1" applyBorder="1" applyAlignment="1" applyProtection="1">
      <alignment horizontal="center" vertical="top" wrapText="1"/>
      <protection hidden="1"/>
    </xf>
    <xf numFmtId="9" fontId="19" fillId="0" borderId="21" xfId="0" applyNumberFormat="1" applyFont="1" applyBorder="1" applyAlignment="1" applyProtection="1">
      <alignment horizontal="left" vertical="top" wrapText="1"/>
      <protection hidden="1"/>
    </xf>
    <xf numFmtId="9" fontId="19" fillId="0" borderId="25" xfId="0" applyNumberFormat="1" applyFont="1" applyBorder="1" applyAlignment="1" applyProtection="1">
      <alignment horizontal="left" vertical="top" wrapText="1"/>
      <protection hidden="1"/>
    </xf>
    <xf numFmtId="9" fontId="19" fillId="0" borderId="18" xfId="0" applyNumberFormat="1" applyFont="1" applyBorder="1" applyAlignment="1" applyProtection="1">
      <alignment horizontal="left" vertical="top" wrapText="1"/>
      <protection hidden="1"/>
    </xf>
    <xf numFmtId="0" fontId="20" fillId="0" borderId="21" xfId="0" applyFont="1" applyBorder="1" applyAlignment="1">
      <alignment horizontal="left" vertical="top" wrapText="1"/>
    </xf>
    <xf numFmtId="0" fontId="20" fillId="0" borderId="25" xfId="0" applyFont="1" applyBorder="1" applyAlignment="1">
      <alignment horizontal="left" vertical="top" wrapText="1"/>
    </xf>
    <xf numFmtId="0" fontId="20" fillId="0" borderId="18" xfId="0" applyFont="1" applyBorder="1" applyAlignment="1">
      <alignment horizontal="left" vertical="top" wrapText="1"/>
    </xf>
    <xf numFmtId="0" fontId="19" fillId="0" borderId="32"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20" fillId="0" borderId="17" xfId="0" applyFont="1" applyBorder="1" applyAlignment="1">
      <alignment horizontal="left" vertical="top" wrapText="1"/>
    </xf>
    <xf numFmtId="0" fontId="20" fillId="0" borderId="22" xfId="0" applyFont="1" applyBorder="1" applyAlignment="1">
      <alignment horizontal="left" vertical="top" wrapText="1"/>
    </xf>
    <xf numFmtId="0" fontId="20" fillId="0" borderId="27" xfId="0" applyFont="1" applyBorder="1" applyAlignment="1">
      <alignment horizontal="left" vertical="top" wrapText="1"/>
    </xf>
    <xf numFmtId="0" fontId="20" fillId="0" borderId="28" xfId="0" applyFont="1" applyBorder="1" applyAlignment="1">
      <alignment horizontal="left" vertical="top" wrapText="1"/>
    </xf>
    <xf numFmtId="0" fontId="20" fillId="0" borderId="21" xfId="0" applyFont="1" applyBorder="1" applyAlignment="1">
      <alignment horizontal="center" vertical="top" wrapText="1"/>
    </xf>
    <xf numFmtId="0" fontId="20" fillId="0" borderId="25" xfId="0" applyFont="1" applyBorder="1" applyAlignment="1">
      <alignment horizontal="center" vertical="top" wrapText="1"/>
    </xf>
    <xf numFmtId="0" fontId="20" fillId="0" borderId="18" xfId="0" applyFont="1" applyBorder="1" applyAlignment="1">
      <alignment horizontal="center" vertical="top" wrapText="1"/>
    </xf>
    <xf numFmtId="0" fontId="19" fillId="0" borderId="25" xfId="0" applyFont="1" applyBorder="1" applyAlignment="1" applyProtection="1">
      <alignment horizontal="left" vertical="top" wrapText="1"/>
      <protection locked="0"/>
    </xf>
    <xf numFmtId="0" fontId="21" fillId="14" borderId="17" xfId="0" applyFont="1" applyFill="1" applyBorder="1" applyAlignment="1">
      <alignment horizontal="left" vertical="top" wrapText="1"/>
    </xf>
    <xf numFmtId="0" fontId="21" fillId="14" borderId="19" xfId="0" applyFont="1" applyFill="1" applyBorder="1" applyAlignment="1">
      <alignment horizontal="left" vertical="top"/>
    </xf>
    <xf numFmtId="0" fontId="21" fillId="14" borderId="23" xfId="0" applyFont="1" applyFill="1" applyBorder="1" applyAlignment="1">
      <alignment horizontal="left" vertical="top"/>
    </xf>
    <xf numFmtId="0" fontId="21" fillId="14" borderId="20" xfId="0" applyFont="1" applyFill="1" applyBorder="1" applyAlignment="1">
      <alignment horizontal="left" vertical="top"/>
    </xf>
    <xf numFmtId="0" fontId="19" fillId="3" borderId="21" xfId="0" applyFont="1" applyFill="1" applyBorder="1" applyAlignment="1">
      <alignment horizontal="left" vertical="top" wrapText="1"/>
    </xf>
    <xf numFmtId="0" fontId="19" fillId="3" borderId="25" xfId="0" applyFont="1" applyFill="1" applyBorder="1" applyAlignment="1">
      <alignment horizontal="left" vertical="top" wrapText="1"/>
    </xf>
    <xf numFmtId="0" fontId="19" fillId="3" borderId="18" xfId="0" applyFont="1" applyFill="1" applyBorder="1" applyAlignment="1">
      <alignment horizontal="left" vertical="top" wrapText="1"/>
    </xf>
    <xf numFmtId="0" fontId="19" fillId="3" borderId="22"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9" fontId="19" fillId="0" borderId="21" xfId="0" applyNumberFormat="1" applyFont="1" applyBorder="1" applyAlignment="1" applyProtection="1">
      <alignment horizontal="left" vertical="top" wrapText="1"/>
      <protection locked="0"/>
    </xf>
    <xf numFmtId="9" fontId="19" fillId="0" borderId="25" xfId="0" applyNumberFormat="1" applyFont="1" applyBorder="1" applyAlignment="1" applyProtection="1">
      <alignment horizontal="left" vertical="top" wrapText="1"/>
      <protection locked="0"/>
    </xf>
    <xf numFmtId="9" fontId="19" fillId="0" borderId="18" xfId="0" applyNumberFormat="1" applyFont="1" applyBorder="1" applyAlignment="1" applyProtection="1">
      <alignment horizontal="left" vertical="top" wrapText="1"/>
      <protection locked="0"/>
    </xf>
    <xf numFmtId="9" fontId="20" fillId="0" borderId="21" xfId="0" applyNumberFormat="1" applyFont="1" applyBorder="1" applyAlignment="1" applyProtection="1">
      <alignment horizontal="left" vertical="top" wrapText="1"/>
      <protection hidden="1"/>
    </xf>
    <xf numFmtId="9" fontId="20" fillId="0" borderId="25" xfId="0" applyNumberFormat="1" applyFont="1" applyBorder="1" applyAlignment="1" applyProtection="1">
      <alignment horizontal="left" vertical="top" wrapText="1"/>
      <protection hidden="1"/>
    </xf>
    <xf numFmtId="9" fontId="20" fillId="0" borderId="18" xfId="0" applyNumberFormat="1" applyFont="1" applyBorder="1" applyAlignment="1" applyProtection="1">
      <alignment horizontal="left" vertical="top" wrapText="1"/>
      <protection hidden="1"/>
    </xf>
    <xf numFmtId="0" fontId="22" fillId="0" borderId="21" xfId="0" applyFont="1" applyBorder="1" applyAlignment="1" applyProtection="1">
      <alignment horizontal="left" vertical="top" wrapText="1"/>
      <protection hidden="1"/>
    </xf>
    <xf numFmtId="0" fontId="22" fillId="0" borderId="25" xfId="0" applyFont="1" applyBorder="1" applyAlignment="1" applyProtection="1">
      <alignment horizontal="left" vertical="top" wrapText="1"/>
      <protection hidden="1"/>
    </xf>
    <xf numFmtId="0" fontId="22" fillId="0" borderId="18" xfId="0" applyFont="1" applyBorder="1" applyAlignment="1" applyProtection="1">
      <alignment horizontal="left" vertical="top" wrapText="1"/>
      <protection hidden="1"/>
    </xf>
    <xf numFmtId="0" fontId="21" fillId="0" borderId="21" xfId="0" applyFont="1" applyBorder="1" applyAlignment="1" applyProtection="1">
      <alignment horizontal="left" vertical="top"/>
      <protection hidden="1"/>
    </xf>
    <xf numFmtId="0" fontId="21" fillId="0" borderId="18" xfId="0" applyFont="1" applyBorder="1" applyAlignment="1" applyProtection="1">
      <alignment horizontal="left" vertical="top"/>
      <protection hidden="1"/>
    </xf>
    <xf numFmtId="0" fontId="19" fillId="3" borderId="21" xfId="0" applyFont="1" applyFill="1" applyBorder="1" applyAlignment="1" applyProtection="1">
      <alignment horizontal="left" vertical="top" wrapText="1"/>
      <protection locked="0"/>
    </xf>
    <xf numFmtId="0" fontId="19" fillId="3" borderId="18" xfId="0" applyFont="1" applyFill="1" applyBorder="1" applyAlignment="1" applyProtection="1">
      <alignment horizontal="left" vertical="top" wrapText="1"/>
      <protection locked="0"/>
    </xf>
    <xf numFmtId="0" fontId="19" fillId="0" borderId="21" xfId="0" applyFont="1" applyBorder="1" applyAlignment="1">
      <alignment horizontal="left" vertical="top" wrapText="1"/>
    </xf>
    <xf numFmtId="0" fontId="19" fillId="0" borderId="18" xfId="0" applyFont="1" applyBorder="1" applyAlignment="1">
      <alignment horizontal="left" vertical="top" wrapText="1"/>
    </xf>
    <xf numFmtId="0" fontId="21" fillId="0" borderId="21" xfId="0" applyFont="1" applyBorder="1" applyAlignment="1" applyProtection="1">
      <alignment vertical="top" wrapText="1"/>
      <protection hidden="1"/>
    </xf>
    <xf numFmtId="0" fontId="21" fillId="0" borderId="18" xfId="0" applyFont="1" applyBorder="1" applyAlignment="1" applyProtection="1">
      <alignment vertical="top" wrapText="1"/>
      <protection hidden="1"/>
    </xf>
    <xf numFmtId="0" fontId="19" fillId="0" borderId="21" xfId="0" applyFont="1" applyBorder="1" applyAlignment="1">
      <alignment horizontal="left" vertical="top"/>
    </xf>
    <xf numFmtId="0" fontId="19" fillId="0" borderId="18" xfId="0" applyFont="1" applyBorder="1" applyAlignment="1">
      <alignment horizontal="left" vertical="top"/>
    </xf>
    <xf numFmtId="0" fontId="21" fillId="0" borderId="25" xfId="0" applyFont="1" applyBorder="1" applyAlignment="1" applyProtection="1">
      <alignment horizontal="left" vertical="top"/>
      <protection hidden="1"/>
    </xf>
    <xf numFmtId="0" fontId="19" fillId="0" borderId="25" xfId="0" applyFont="1" applyBorder="1" applyAlignment="1">
      <alignment horizontal="left" vertical="top"/>
    </xf>
    <xf numFmtId="0" fontId="19" fillId="3" borderId="21" xfId="0" applyFont="1" applyFill="1" applyBorder="1" applyAlignment="1">
      <alignment horizontal="left" vertical="top"/>
    </xf>
    <xf numFmtId="0" fontId="19" fillId="3" borderId="25" xfId="0" applyFont="1" applyFill="1" applyBorder="1" applyAlignment="1">
      <alignment horizontal="left" vertical="top"/>
    </xf>
    <xf numFmtId="0" fontId="19" fillId="3" borderId="18" xfId="0" applyFont="1" applyFill="1" applyBorder="1" applyAlignment="1">
      <alignment horizontal="left" vertical="top"/>
    </xf>
    <xf numFmtId="0" fontId="19" fillId="0" borderId="25" xfId="0" applyFont="1" applyBorder="1" applyAlignment="1">
      <alignment horizontal="left" vertical="top" wrapText="1"/>
    </xf>
    <xf numFmtId="0" fontId="22" fillId="14" borderId="17" xfId="0" applyFont="1" applyFill="1" applyBorder="1" applyAlignment="1">
      <alignment horizontal="left" vertical="top" wrapText="1"/>
    </xf>
    <xf numFmtId="0" fontId="20" fillId="0" borderId="0" xfId="0" applyFont="1" applyAlignment="1">
      <alignment horizontal="left" vertical="top" wrapText="1"/>
    </xf>
    <xf numFmtId="0" fontId="22" fillId="3" borderId="0" xfId="0" applyFont="1" applyFill="1" applyAlignment="1">
      <alignment horizontal="center" vertical="top" wrapText="1"/>
    </xf>
    <xf numFmtId="0" fontId="19" fillId="3" borderId="19" xfId="0" applyFont="1" applyFill="1" applyBorder="1" applyAlignment="1">
      <alignment horizontal="left" vertical="top" wrapText="1"/>
    </xf>
    <xf numFmtId="0" fontId="19" fillId="3" borderId="20"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23" xfId="0" applyFont="1" applyFill="1" applyBorder="1" applyAlignment="1">
      <alignment horizontal="left" vertical="top" wrapText="1"/>
    </xf>
    <xf numFmtId="0" fontId="20" fillId="3" borderId="20" xfId="0" applyFont="1" applyFill="1" applyBorder="1" applyAlignment="1">
      <alignment horizontal="left" vertical="top" wrapText="1"/>
    </xf>
    <xf numFmtId="0" fontId="19" fillId="3" borderId="23" xfId="0" applyFont="1" applyFill="1" applyBorder="1" applyAlignment="1">
      <alignment horizontal="left" vertical="top" wrapText="1"/>
    </xf>
    <xf numFmtId="0" fontId="11" fillId="0" borderId="0" xfId="0" applyFont="1" applyAlignment="1">
      <alignment horizontal="center" vertical="center" wrapText="1"/>
    </xf>
    <xf numFmtId="0" fontId="7" fillId="5" borderId="3" xfId="0" applyFont="1" applyFill="1" applyBorder="1" applyAlignment="1" applyProtection="1">
      <alignment horizontal="center" wrapText="1" readingOrder="1"/>
      <protection hidden="1"/>
    </xf>
    <xf numFmtId="0" fontId="7" fillId="5" borderId="0" xfId="0" applyFont="1" applyFill="1" applyAlignment="1" applyProtection="1">
      <alignment horizontal="center" wrapText="1" readingOrder="1"/>
      <protection hidden="1"/>
    </xf>
    <xf numFmtId="0" fontId="7" fillId="5" borderId="4" xfId="0" applyFont="1" applyFill="1" applyBorder="1" applyAlignment="1" applyProtection="1">
      <alignment horizontal="center" wrapText="1" readingOrder="1"/>
      <protection hidden="1"/>
    </xf>
    <xf numFmtId="0" fontId="7" fillId="5" borderId="5" xfId="0" applyFont="1" applyFill="1" applyBorder="1" applyAlignment="1" applyProtection="1">
      <alignment horizontal="center" wrapText="1" readingOrder="1"/>
      <protection hidden="1"/>
    </xf>
    <xf numFmtId="0" fontId="7" fillId="5" borderId="7" xfId="0" applyFont="1" applyFill="1" applyBorder="1" applyAlignment="1" applyProtection="1">
      <alignment horizontal="center" wrapText="1" readingOrder="1"/>
      <protection hidden="1"/>
    </xf>
    <xf numFmtId="0" fontId="7" fillId="5" borderId="6" xfId="0" applyFont="1" applyFill="1" applyBorder="1" applyAlignment="1" applyProtection="1">
      <alignment horizontal="center" wrapText="1" readingOrder="1"/>
      <protection hidden="1"/>
    </xf>
    <xf numFmtId="0" fontId="7" fillId="5" borderId="1" xfId="0" applyFont="1" applyFill="1" applyBorder="1" applyAlignment="1" applyProtection="1">
      <alignment horizontal="center" wrapText="1" readingOrder="1"/>
      <protection hidden="1"/>
    </xf>
    <xf numFmtId="0" fontId="7" fillId="5" borderId="8" xfId="0" applyFont="1" applyFill="1" applyBorder="1" applyAlignment="1" applyProtection="1">
      <alignment horizontal="center" wrapText="1" readingOrder="1"/>
      <protection hidden="1"/>
    </xf>
    <xf numFmtId="0" fontId="7" fillId="5" borderId="2" xfId="0" applyFont="1" applyFill="1" applyBorder="1" applyAlignment="1" applyProtection="1">
      <alignment horizontal="center" wrapText="1" readingOrder="1"/>
      <protection hidden="1"/>
    </xf>
    <xf numFmtId="0" fontId="7" fillId="13" borderId="3" xfId="0" applyFont="1" applyFill="1" applyBorder="1" applyAlignment="1" applyProtection="1">
      <alignment horizontal="center" wrapText="1" readingOrder="1"/>
      <protection hidden="1"/>
    </xf>
    <xf numFmtId="0" fontId="7" fillId="13" borderId="0" xfId="0" applyFont="1" applyFill="1" applyAlignment="1" applyProtection="1">
      <alignment horizontal="center" wrapText="1" readingOrder="1"/>
      <protection hidden="1"/>
    </xf>
    <xf numFmtId="0" fontId="7" fillId="13" borderId="4" xfId="0" applyFont="1" applyFill="1" applyBorder="1" applyAlignment="1" applyProtection="1">
      <alignment horizontal="center" wrapText="1" readingOrder="1"/>
      <protection hidden="1"/>
    </xf>
    <xf numFmtId="0" fontId="7" fillId="13" borderId="5" xfId="0" applyFont="1" applyFill="1" applyBorder="1" applyAlignment="1" applyProtection="1">
      <alignment horizontal="center" wrapText="1" readingOrder="1"/>
      <protection hidden="1"/>
    </xf>
    <xf numFmtId="0" fontId="7" fillId="13" borderId="7" xfId="0" applyFont="1" applyFill="1" applyBorder="1" applyAlignment="1" applyProtection="1">
      <alignment horizontal="center" wrapText="1" readingOrder="1"/>
      <protection hidden="1"/>
    </xf>
    <xf numFmtId="0" fontId="7" fillId="13" borderId="6" xfId="0" applyFont="1" applyFill="1" applyBorder="1" applyAlignment="1" applyProtection="1">
      <alignment horizontal="center" wrapText="1" readingOrder="1"/>
      <protection hidden="1"/>
    </xf>
    <xf numFmtId="0" fontId="7" fillId="13" borderId="1" xfId="0" applyFont="1" applyFill="1" applyBorder="1" applyAlignment="1" applyProtection="1">
      <alignment horizontal="center" wrapText="1" readingOrder="1"/>
      <protection hidden="1"/>
    </xf>
    <xf numFmtId="0" fontId="7" fillId="13" borderId="8" xfId="0" applyFont="1" applyFill="1" applyBorder="1" applyAlignment="1" applyProtection="1">
      <alignment horizontal="center" wrapText="1" readingOrder="1"/>
      <protection hidden="1"/>
    </xf>
    <xf numFmtId="0" fontId="7" fillId="13" borderId="2" xfId="0" applyFont="1" applyFill="1" applyBorder="1" applyAlignment="1" applyProtection="1">
      <alignment horizontal="center" wrapText="1" readingOrder="1"/>
      <protection hidden="1"/>
    </xf>
    <xf numFmtId="0" fontId="7" fillId="12" borderId="3" xfId="0" applyFont="1" applyFill="1" applyBorder="1" applyAlignment="1" applyProtection="1">
      <alignment horizontal="center" wrapText="1" readingOrder="1"/>
      <protection hidden="1"/>
    </xf>
    <xf numFmtId="0" fontId="7" fillId="12" borderId="0" xfId="0" applyFont="1" applyFill="1" applyAlignment="1" applyProtection="1">
      <alignment horizontal="center" wrapText="1" readingOrder="1"/>
      <protection hidden="1"/>
    </xf>
    <xf numFmtId="0" fontId="7" fillId="12" borderId="4" xfId="0" applyFont="1" applyFill="1" applyBorder="1" applyAlignment="1" applyProtection="1">
      <alignment horizontal="center" wrapText="1" readingOrder="1"/>
      <protection hidden="1"/>
    </xf>
    <xf numFmtId="0" fontId="7" fillId="12" borderId="5" xfId="0" applyFont="1" applyFill="1" applyBorder="1" applyAlignment="1" applyProtection="1">
      <alignment horizontal="center" wrapText="1" readingOrder="1"/>
      <protection hidden="1"/>
    </xf>
    <xf numFmtId="0" fontId="7" fillId="12" borderId="7" xfId="0" applyFont="1" applyFill="1" applyBorder="1" applyAlignment="1" applyProtection="1">
      <alignment horizontal="center" wrapText="1" readingOrder="1"/>
      <protection hidden="1"/>
    </xf>
    <xf numFmtId="0" fontId="7" fillId="12" borderId="6" xfId="0" applyFont="1" applyFill="1" applyBorder="1" applyAlignment="1" applyProtection="1">
      <alignment horizontal="center" wrapText="1" readingOrder="1"/>
      <protection hidden="1"/>
    </xf>
    <xf numFmtId="0" fontId="7" fillId="12" borderId="1" xfId="0" applyFont="1" applyFill="1" applyBorder="1" applyAlignment="1" applyProtection="1">
      <alignment horizontal="center" wrapText="1" readingOrder="1"/>
      <protection hidden="1"/>
    </xf>
    <xf numFmtId="0" fontId="7" fillId="12" borderId="8" xfId="0" applyFont="1" applyFill="1" applyBorder="1" applyAlignment="1" applyProtection="1">
      <alignment horizontal="center" wrapText="1" readingOrder="1"/>
      <protection hidden="1"/>
    </xf>
    <xf numFmtId="0" fontId="7" fillId="12" borderId="2" xfId="0" applyFont="1" applyFill="1" applyBorder="1" applyAlignment="1" applyProtection="1">
      <alignment horizontal="center" wrapText="1" readingOrder="1"/>
      <protection hidden="1"/>
    </xf>
    <xf numFmtId="0" fontId="7" fillId="11" borderId="3" xfId="0" applyFont="1" applyFill="1" applyBorder="1" applyAlignment="1" applyProtection="1">
      <alignment horizontal="center" vertical="center" wrapText="1" readingOrder="1"/>
      <protection hidden="1"/>
    </xf>
    <xf numFmtId="0" fontId="7" fillId="11" borderId="0" xfId="0" applyFont="1" applyFill="1" applyAlignment="1" applyProtection="1">
      <alignment horizontal="center" vertical="center" wrapText="1" readingOrder="1"/>
      <protection hidden="1"/>
    </xf>
    <xf numFmtId="0" fontId="7" fillId="11" borderId="4" xfId="0" applyFont="1" applyFill="1" applyBorder="1" applyAlignment="1" applyProtection="1">
      <alignment horizontal="center" vertical="center" wrapText="1" readingOrder="1"/>
      <protection hidden="1"/>
    </xf>
    <xf numFmtId="0" fontId="7" fillId="11" borderId="5" xfId="0" applyFont="1" applyFill="1" applyBorder="1" applyAlignment="1" applyProtection="1">
      <alignment horizontal="center" vertical="center" wrapText="1" readingOrder="1"/>
      <protection hidden="1"/>
    </xf>
    <xf numFmtId="0" fontId="7" fillId="11" borderId="7" xfId="0" applyFont="1" applyFill="1" applyBorder="1" applyAlignment="1" applyProtection="1">
      <alignment horizontal="center" vertical="center" wrapText="1" readingOrder="1"/>
      <protection hidden="1"/>
    </xf>
    <xf numFmtId="0" fontId="7" fillId="11" borderId="6" xfId="0" applyFont="1" applyFill="1" applyBorder="1" applyAlignment="1" applyProtection="1">
      <alignment horizontal="center" vertical="center" wrapText="1" readingOrder="1"/>
      <protection hidden="1"/>
    </xf>
    <xf numFmtId="0" fontId="7" fillId="11" borderId="1" xfId="0" applyFont="1" applyFill="1" applyBorder="1" applyAlignment="1" applyProtection="1">
      <alignment horizontal="center" vertical="center" wrapText="1" readingOrder="1"/>
      <protection hidden="1"/>
    </xf>
    <xf numFmtId="0" fontId="7" fillId="11" borderId="8" xfId="0" applyFont="1" applyFill="1" applyBorder="1" applyAlignment="1" applyProtection="1">
      <alignment horizontal="center" vertical="center" wrapText="1" readingOrder="1"/>
      <protection hidden="1"/>
    </xf>
    <xf numFmtId="0" fontId="7" fillId="11" borderId="2" xfId="0" applyFont="1" applyFill="1" applyBorder="1" applyAlignment="1" applyProtection="1">
      <alignment horizontal="center" vertical="center" wrapText="1" readingOrder="1"/>
      <protection hidden="1"/>
    </xf>
    <xf numFmtId="0" fontId="5" fillId="10" borderId="0" xfId="0" applyFont="1" applyFill="1" applyAlignment="1">
      <alignment horizontal="center" vertical="center" wrapText="1" readingOrder="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wrapText="1"/>
    </xf>
    <xf numFmtId="0" fontId="5" fillId="10" borderId="0" xfId="0" applyFont="1" applyFill="1" applyAlignment="1">
      <alignment horizontal="center" vertical="center" textRotation="90" wrapText="1" readingOrder="1"/>
    </xf>
    <xf numFmtId="0" fontId="5" fillId="10" borderId="4" xfId="0" applyFont="1" applyFill="1" applyBorder="1" applyAlignment="1">
      <alignment horizontal="center" vertical="center" textRotation="90" wrapText="1" readingOrder="1"/>
    </xf>
    <xf numFmtId="0" fontId="8" fillId="12" borderId="9" xfId="0" applyFont="1" applyFill="1" applyBorder="1" applyAlignment="1">
      <alignment horizontal="center" vertical="center" wrapText="1" readingOrder="1"/>
    </xf>
    <xf numFmtId="0" fontId="8" fillId="12" borderId="10" xfId="0" applyFont="1" applyFill="1" applyBorder="1" applyAlignment="1">
      <alignment horizontal="center" vertical="center" wrapText="1" readingOrder="1"/>
    </xf>
    <xf numFmtId="0" fontId="8" fillId="12" borderId="11" xfId="0" applyFont="1" applyFill="1" applyBorder="1" applyAlignment="1">
      <alignment horizontal="center" vertical="center" wrapText="1" readingOrder="1"/>
    </xf>
    <xf numFmtId="0" fontId="8" fillId="12" borderId="12" xfId="0" applyFont="1" applyFill="1" applyBorder="1" applyAlignment="1">
      <alignment horizontal="center" vertical="center" wrapText="1" readingOrder="1"/>
    </xf>
    <xf numFmtId="0" fontId="8" fillId="12" borderId="0" xfId="0" applyFont="1" applyFill="1" applyAlignment="1">
      <alignment horizontal="center" vertical="center" wrapText="1" readingOrder="1"/>
    </xf>
    <xf numFmtId="0" fontId="8" fillId="12" borderId="13" xfId="0" applyFont="1" applyFill="1" applyBorder="1" applyAlignment="1">
      <alignment horizontal="center" vertical="center" wrapText="1" readingOrder="1"/>
    </xf>
    <xf numFmtId="0" fontId="8" fillId="12" borderId="14" xfId="0" applyFont="1" applyFill="1" applyBorder="1" applyAlignment="1">
      <alignment horizontal="center" vertical="center" wrapText="1" readingOrder="1"/>
    </xf>
    <xf numFmtId="0" fontId="8" fillId="12" borderId="15" xfId="0" applyFont="1" applyFill="1" applyBorder="1" applyAlignment="1">
      <alignment horizontal="center" vertical="center" wrapText="1" readingOrder="1"/>
    </xf>
    <xf numFmtId="0" fontId="8" fillId="12" borderId="16" xfId="0" applyFont="1" applyFill="1" applyBorder="1" applyAlignment="1">
      <alignment horizontal="center" vertical="center" wrapText="1" readingOrder="1"/>
    </xf>
    <xf numFmtId="0" fontId="8" fillId="11" borderId="9" xfId="0" applyFont="1" applyFill="1" applyBorder="1" applyAlignment="1">
      <alignment horizontal="center" vertical="center" wrapText="1" readingOrder="1"/>
    </xf>
    <xf numFmtId="0" fontId="8" fillId="11" borderId="10" xfId="0" applyFont="1" applyFill="1" applyBorder="1" applyAlignment="1">
      <alignment horizontal="center" vertical="center" wrapText="1" readingOrder="1"/>
    </xf>
    <xf numFmtId="0" fontId="8" fillId="11" borderId="11" xfId="0" applyFont="1" applyFill="1" applyBorder="1" applyAlignment="1">
      <alignment horizontal="center" vertical="center" wrapText="1" readingOrder="1"/>
    </xf>
    <xf numFmtId="0" fontId="8" fillId="11" borderId="12" xfId="0" applyFont="1" applyFill="1" applyBorder="1" applyAlignment="1">
      <alignment horizontal="center" vertical="center" wrapText="1" readingOrder="1"/>
    </xf>
    <xf numFmtId="0" fontId="8" fillId="11" borderId="0" xfId="0" applyFont="1" applyFill="1" applyAlignment="1">
      <alignment horizontal="center" vertical="center" wrapText="1" readingOrder="1"/>
    </xf>
    <xf numFmtId="0" fontId="8" fillId="11" borderId="13" xfId="0" applyFont="1" applyFill="1" applyBorder="1" applyAlignment="1">
      <alignment horizontal="center" vertical="center" wrapText="1" readingOrder="1"/>
    </xf>
    <xf numFmtId="0" fontId="8" fillId="11" borderId="14" xfId="0" applyFont="1" applyFill="1" applyBorder="1" applyAlignment="1">
      <alignment horizontal="center" vertical="center" wrapText="1" readingOrder="1"/>
    </xf>
    <xf numFmtId="0" fontId="8" fillId="11" borderId="15" xfId="0" applyFont="1" applyFill="1" applyBorder="1" applyAlignment="1">
      <alignment horizontal="center" vertical="center" wrapText="1" readingOrder="1"/>
    </xf>
    <xf numFmtId="0" fontId="8" fillId="11" borderId="16" xfId="0" applyFont="1" applyFill="1" applyBorder="1" applyAlignment="1">
      <alignment horizontal="center" vertical="center" wrapText="1" readingOrder="1"/>
    </xf>
    <xf numFmtId="0" fontId="8" fillId="13" borderId="9" xfId="0" applyFont="1" applyFill="1" applyBorder="1" applyAlignment="1">
      <alignment horizontal="center" vertical="center" wrapText="1" readingOrder="1"/>
    </xf>
    <xf numFmtId="0" fontId="8" fillId="13" borderId="10" xfId="0" applyFont="1" applyFill="1" applyBorder="1" applyAlignment="1">
      <alignment horizontal="center" vertical="center" wrapText="1" readingOrder="1"/>
    </xf>
    <xf numFmtId="0" fontId="8" fillId="13" borderId="11" xfId="0" applyFont="1" applyFill="1" applyBorder="1" applyAlignment="1">
      <alignment horizontal="center" vertical="center" wrapText="1" readingOrder="1"/>
    </xf>
    <xf numFmtId="0" fontId="8" fillId="13" borderId="12" xfId="0" applyFont="1" applyFill="1" applyBorder="1" applyAlignment="1">
      <alignment horizontal="center" vertical="center" wrapText="1" readingOrder="1"/>
    </xf>
    <xf numFmtId="0" fontId="8" fillId="13" borderId="0" xfId="0" applyFont="1" applyFill="1" applyAlignment="1">
      <alignment horizontal="center" vertical="center" wrapText="1" readingOrder="1"/>
    </xf>
    <xf numFmtId="0" fontId="8" fillId="13" borderId="13" xfId="0" applyFont="1" applyFill="1" applyBorder="1" applyAlignment="1">
      <alignment horizontal="center" vertical="center" wrapText="1" readingOrder="1"/>
    </xf>
    <xf numFmtId="0" fontId="8" fillId="13" borderId="14" xfId="0" applyFont="1" applyFill="1" applyBorder="1" applyAlignment="1">
      <alignment horizontal="center" vertical="center" wrapText="1" readingOrder="1"/>
    </xf>
    <xf numFmtId="0" fontId="8" fillId="13" borderId="15" xfId="0" applyFont="1" applyFill="1" applyBorder="1" applyAlignment="1">
      <alignment horizontal="center" vertical="center" wrapText="1" readingOrder="1"/>
    </xf>
    <xf numFmtId="0" fontId="8" fillId="13" borderId="16" xfId="0" applyFont="1" applyFill="1" applyBorder="1" applyAlignment="1">
      <alignment horizontal="center" vertical="center" wrapText="1" readingOrder="1"/>
    </xf>
    <xf numFmtId="0" fontId="8" fillId="5" borderId="9" xfId="0" applyFont="1" applyFill="1" applyBorder="1" applyAlignment="1">
      <alignment horizontal="center" vertical="center" wrapText="1" readingOrder="1"/>
    </xf>
    <xf numFmtId="0" fontId="8" fillId="5" borderId="10" xfId="0" applyFont="1" applyFill="1" applyBorder="1" applyAlignment="1">
      <alignment horizontal="center" vertical="center" wrapText="1" readingOrder="1"/>
    </xf>
    <xf numFmtId="0" fontId="8" fillId="5" borderId="11" xfId="0" applyFont="1" applyFill="1" applyBorder="1" applyAlignment="1">
      <alignment horizontal="center" vertical="center" wrapText="1" readingOrder="1"/>
    </xf>
    <xf numFmtId="0" fontId="8" fillId="5" borderId="12" xfId="0" applyFont="1" applyFill="1" applyBorder="1" applyAlignment="1">
      <alignment horizontal="center" vertical="center" wrapText="1" readingOrder="1"/>
    </xf>
    <xf numFmtId="0" fontId="8" fillId="5" borderId="0" xfId="0" applyFont="1" applyFill="1" applyAlignment="1">
      <alignment horizontal="center" vertical="center" wrapText="1" readingOrder="1"/>
    </xf>
    <xf numFmtId="0" fontId="8" fillId="5" borderId="13" xfId="0" applyFont="1" applyFill="1" applyBorder="1" applyAlignment="1">
      <alignment horizontal="center" vertical="center" wrapText="1" readingOrder="1"/>
    </xf>
    <xf numFmtId="0" fontId="8" fillId="5" borderId="14" xfId="0" applyFont="1" applyFill="1" applyBorder="1" applyAlignment="1">
      <alignment horizontal="center" vertical="center" wrapText="1" readingOrder="1"/>
    </xf>
    <xf numFmtId="0" fontId="8" fillId="5" borderId="15" xfId="0" applyFont="1" applyFill="1" applyBorder="1" applyAlignment="1">
      <alignment horizontal="center" vertical="center" wrapText="1" readingOrder="1"/>
    </xf>
    <xf numFmtId="0" fontId="8" fillId="5" borderId="16" xfId="0" applyFont="1" applyFill="1" applyBorder="1" applyAlignment="1">
      <alignment horizontal="center" vertical="center" wrapText="1" readingOrder="1"/>
    </xf>
    <xf numFmtId="0" fontId="14"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wrapText="1"/>
    </xf>
    <xf numFmtId="0" fontId="13" fillId="11" borderId="9" xfId="0" applyFont="1" applyFill="1" applyBorder="1" applyAlignment="1">
      <alignment horizontal="center" vertical="center" wrapText="1" readingOrder="1"/>
    </xf>
    <xf numFmtId="0" fontId="13" fillId="11" borderId="10" xfId="0" applyFont="1" applyFill="1" applyBorder="1" applyAlignment="1">
      <alignment horizontal="center" vertical="center" wrapText="1" readingOrder="1"/>
    </xf>
    <xf numFmtId="0" fontId="13" fillId="11" borderId="11" xfId="0" applyFont="1" applyFill="1" applyBorder="1" applyAlignment="1">
      <alignment horizontal="center" vertical="center" wrapText="1" readingOrder="1"/>
    </xf>
    <xf numFmtId="0" fontId="13" fillId="11" borderId="12" xfId="0" applyFont="1" applyFill="1" applyBorder="1" applyAlignment="1">
      <alignment horizontal="center" vertical="center" wrapText="1" readingOrder="1"/>
    </xf>
    <xf numFmtId="0" fontId="13" fillId="11" borderId="0" xfId="0" applyFont="1" applyFill="1" applyAlignment="1">
      <alignment horizontal="center" vertical="center" wrapText="1" readingOrder="1"/>
    </xf>
    <xf numFmtId="0" fontId="13" fillId="11" borderId="13" xfId="0" applyFont="1" applyFill="1" applyBorder="1" applyAlignment="1">
      <alignment horizontal="center" vertical="center" wrapText="1" readingOrder="1"/>
    </xf>
    <xf numFmtId="0" fontId="13" fillId="11" borderId="14" xfId="0" applyFont="1" applyFill="1" applyBorder="1" applyAlignment="1">
      <alignment horizontal="center" vertical="center" wrapText="1" readingOrder="1"/>
    </xf>
    <xf numFmtId="0" fontId="13" fillId="11" borderId="15" xfId="0" applyFont="1" applyFill="1" applyBorder="1" applyAlignment="1">
      <alignment horizontal="center" vertical="center" wrapText="1" readingOrder="1"/>
    </xf>
    <xf numFmtId="0" fontId="13" fillId="11" borderId="16" xfId="0" applyFont="1" applyFill="1" applyBorder="1" applyAlignment="1">
      <alignment horizontal="center" vertical="center" wrapText="1" readingOrder="1"/>
    </xf>
    <xf numFmtId="0" fontId="14" fillId="0" borderId="3" xfId="0" applyFont="1" applyBorder="1" applyAlignment="1">
      <alignment horizontal="center" vertical="center" wrapText="1"/>
    </xf>
    <xf numFmtId="0" fontId="13" fillId="12" borderId="9" xfId="0" applyFont="1" applyFill="1" applyBorder="1" applyAlignment="1">
      <alignment horizontal="center" vertical="center" wrapText="1" readingOrder="1"/>
    </xf>
    <xf numFmtId="0" fontId="13" fillId="12" borderId="10" xfId="0" applyFont="1" applyFill="1" applyBorder="1" applyAlignment="1">
      <alignment horizontal="center" vertical="center" wrapText="1" readingOrder="1"/>
    </xf>
    <xf numFmtId="0" fontId="13" fillId="12" borderId="11" xfId="0" applyFont="1" applyFill="1" applyBorder="1" applyAlignment="1">
      <alignment horizontal="center" vertical="center" wrapText="1" readingOrder="1"/>
    </xf>
    <xf numFmtId="0" fontId="13" fillId="12" borderId="12" xfId="0" applyFont="1" applyFill="1" applyBorder="1" applyAlignment="1">
      <alignment horizontal="center" vertical="center" wrapText="1" readingOrder="1"/>
    </xf>
    <xf numFmtId="0" fontId="13" fillId="12" borderId="0" xfId="0" applyFont="1" applyFill="1" applyAlignment="1">
      <alignment horizontal="center" vertical="center" wrapText="1" readingOrder="1"/>
    </xf>
    <xf numFmtId="0" fontId="13" fillId="12" borderId="13" xfId="0" applyFont="1" applyFill="1" applyBorder="1" applyAlignment="1">
      <alignment horizontal="center" vertical="center" wrapText="1" readingOrder="1"/>
    </xf>
    <xf numFmtId="0" fontId="13" fillId="12" borderId="14" xfId="0" applyFont="1" applyFill="1" applyBorder="1" applyAlignment="1">
      <alignment horizontal="center" vertical="center" wrapText="1" readingOrder="1"/>
    </xf>
    <xf numFmtId="0" fontId="13" fillId="12" borderId="15" xfId="0" applyFont="1" applyFill="1" applyBorder="1" applyAlignment="1">
      <alignment horizontal="center" vertical="center" wrapText="1" readingOrder="1"/>
    </xf>
    <xf numFmtId="0" fontId="13" fillId="12" borderId="16" xfId="0" applyFont="1" applyFill="1" applyBorder="1" applyAlignment="1">
      <alignment horizontal="center" vertical="center" wrapText="1" readingOrder="1"/>
    </xf>
    <xf numFmtId="0" fontId="12" fillId="0" borderId="0" xfId="0" applyFont="1" applyAlignment="1">
      <alignment horizontal="center" vertical="center" wrapText="1"/>
    </xf>
    <xf numFmtId="0" fontId="9" fillId="0" borderId="0" xfId="0" applyFont="1" applyAlignment="1">
      <alignment horizontal="center" vertical="center" wrapText="1"/>
    </xf>
    <xf numFmtId="0" fontId="13" fillId="5" borderId="9" xfId="0" applyFont="1" applyFill="1" applyBorder="1" applyAlignment="1">
      <alignment horizontal="center" vertical="center" wrapText="1" readingOrder="1"/>
    </xf>
    <xf numFmtId="0" fontId="13" fillId="5" borderId="10" xfId="0" applyFont="1" applyFill="1" applyBorder="1" applyAlignment="1">
      <alignment horizontal="center" vertical="center" wrapText="1" readingOrder="1"/>
    </xf>
    <xf numFmtId="0" fontId="13" fillId="5" borderId="11" xfId="0" applyFont="1" applyFill="1" applyBorder="1" applyAlignment="1">
      <alignment horizontal="center" vertical="center" wrapText="1" readingOrder="1"/>
    </xf>
    <xf numFmtId="0" fontId="13" fillId="5" borderId="12" xfId="0" applyFont="1" applyFill="1" applyBorder="1" applyAlignment="1">
      <alignment horizontal="center" vertical="center" wrapText="1" readingOrder="1"/>
    </xf>
    <xf numFmtId="0" fontId="13" fillId="5" borderId="0" xfId="0" applyFont="1" applyFill="1" applyAlignment="1">
      <alignment horizontal="center" vertical="center" wrapText="1" readingOrder="1"/>
    </xf>
    <xf numFmtId="0" fontId="13" fillId="5" borderId="13" xfId="0" applyFont="1" applyFill="1" applyBorder="1" applyAlignment="1">
      <alignment horizontal="center" vertical="center" wrapText="1" readingOrder="1"/>
    </xf>
    <xf numFmtId="0" fontId="13" fillId="5" borderId="14" xfId="0" applyFont="1" applyFill="1" applyBorder="1" applyAlignment="1">
      <alignment horizontal="center" vertical="center" wrapText="1" readingOrder="1"/>
    </xf>
    <xf numFmtId="0" fontId="13" fillId="5" borderId="15" xfId="0" applyFont="1" applyFill="1" applyBorder="1" applyAlignment="1">
      <alignment horizontal="center" vertical="center" wrapText="1" readingOrder="1"/>
    </xf>
    <xf numFmtId="0" fontId="13" fillId="5" borderId="16" xfId="0" applyFont="1" applyFill="1" applyBorder="1" applyAlignment="1">
      <alignment horizontal="center" vertical="center" wrapText="1" readingOrder="1"/>
    </xf>
    <xf numFmtId="0" fontId="13" fillId="13" borderId="9" xfId="0" applyFont="1" applyFill="1" applyBorder="1" applyAlignment="1">
      <alignment horizontal="center" vertical="center" wrapText="1" readingOrder="1"/>
    </xf>
    <xf numFmtId="0" fontId="13" fillId="13" borderId="10" xfId="0" applyFont="1" applyFill="1" applyBorder="1" applyAlignment="1">
      <alignment horizontal="center" vertical="center" wrapText="1" readingOrder="1"/>
    </xf>
    <xf numFmtId="0" fontId="13" fillId="13" borderId="11" xfId="0" applyFont="1" applyFill="1" applyBorder="1" applyAlignment="1">
      <alignment horizontal="center" vertical="center" wrapText="1" readingOrder="1"/>
    </xf>
    <xf numFmtId="0" fontId="13" fillId="13" borderId="12" xfId="0" applyFont="1" applyFill="1" applyBorder="1" applyAlignment="1">
      <alignment horizontal="center" vertical="center" wrapText="1" readingOrder="1"/>
    </xf>
    <xf numFmtId="0" fontId="13" fillId="13" borderId="0" xfId="0" applyFont="1" applyFill="1" applyAlignment="1">
      <alignment horizontal="center" vertical="center" wrapText="1" readingOrder="1"/>
    </xf>
    <xf numFmtId="0" fontId="13" fillId="13" borderId="13" xfId="0" applyFont="1" applyFill="1" applyBorder="1" applyAlignment="1">
      <alignment horizontal="center" vertical="center" wrapText="1" readingOrder="1"/>
    </xf>
    <xf numFmtId="0" fontId="13" fillId="13" borderId="14" xfId="0" applyFont="1" applyFill="1" applyBorder="1" applyAlignment="1">
      <alignment horizontal="center" vertical="center" wrapText="1" readingOrder="1"/>
    </xf>
    <xf numFmtId="0" fontId="13" fillId="13" borderId="15"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cellXfs>
  <cellStyles count="6">
    <cellStyle name="Hipervínculo" xfId="5" builtinId="8"/>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1024">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FFFF00"/>
        </patternFill>
      </fill>
    </dxf>
    <dxf>
      <font>
        <b/>
        <i val="0"/>
        <color auto="1"/>
      </font>
      <fill>
        <patternFill>
          <bgColor theme="9" tint="-0.24994659260841701"/>
        </patternFill>
      </fill>
    </dxf>
    <dxf>
      <font>
        <b/>
        <i val="0"/>
        <color auto="1"/>
      </font>
      <fill>
        <patternFill>
          <bgColor theme="5" tint="-0.24994659260841701"/>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RIESGO DE GESTIÓN VS. CORRUPCIÓN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8FC-4B0E-84DA-091DAF8E22B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8FC-4B0E-84DA-091DAF8E22B7}"/>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Gráficas!$E$7:$E$8</c:f>
              <c:strCache>
                <c:ptCount val="2"/>
                <c:pt idx="0">
                  <c:v>Corrupción</c:v>
                </c:pt>
                <c:pt idx="1">
                  <c:v>Gestión</c:v>
                </c:pt>
              </c:strCache>
            </c:strRef>
          </c:cat>
          <c:val>
            <c:numRef>
              <c:f>Gráficas!$F$7:$F$8</c:f>
              <c:numCache>
                <c:formatCode>General</c:formatCode>
                <c:ptCount val="2"/>
                <c:pt idx="0">
                  <c:v>5</c:v>
                </c:pt>
                <c:pt idx="1">
                  <c:v>21</c:v>
                </c:pt>
              </c:numCache>
            </c:numRef>
          </c:val>
          <c:extLst>
            <c:ext xmlns:c16="http://schemas.microsoft.com/office/drawing/2014/chart" uri="{C3380CC4-5D6E-409C-BE32-E72D297353CC}">
              <c16:uniqueId val="{00000000-2E44-4732-8C7A-3345F72A9EC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Zona de Riesgo Inherente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2"/>
            </a:solidFill>
            <a:ln>
              <a:noFill/>
            </a:ln>
            <a:effectLst/>
            <a:sp3d/>
          </c:spPr>
          <c:invertIfNegative val="0"/>
          <c:dPt>
            <c:idx val="0"/>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2-9DEB-4DC6-AC3E-22266F2DEB04}"/>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8-9DEB-4DC6-AC3E-22266F2DEB04}"/>
              </c:ext>
            </c:extLst>
          </c:dPt>
          <c:dPt>
            <c:idx val="2"/>
            <c:invertIfNegative val="0"/>
            <c:bubble3D val="0"/>
            <c:spPr>
              <a:solidFill>
                <a:srgbClr val="00B050"/>
              </a:solidFill>
              <a:ln>
                <a:noFill/>
              </a:ln>
              <a:effectLst/>
              <a:sp3d/>
            </c:spPr>
            <c:extLst>
              <c:ext xmlns:c16="http://schemas.microsoft.com/office/drawing/2014/chart" uri="{C3380CC4-5D6E-409C-BE32-E72D297353CC}">
                <c16:uniqueId val="{0000000E-9DEB-4DC6-AC3E-22266F2DEB04}"/>
              </c:ext>
            </c:extLst>
          </c:dPt>
          <c:dLbls>
            <c:dLbl>
              <c:idx val="0"/>
              <c:layout>
                <c:manualLayout>
                  <c:x val="2.5000000000000001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EB-4DC6-AC3E-22266F2DEB04}"/>
                </c:ext>
              </c:extLst>
            </c:dLbl>
            <c:dLbl>
              <c:idx val="1"/>
              <c:layout>
                <c:manualLayout>
                  <c:x val="2.7777777777777776E-2"/>
                  <c:y val="-1.3888888888888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EB-4DC6-AC3E-22266F2DEB04}"/>
                </c:ext>
              </c:extLst>
            </c:dLbl>
            <c:dLbl>
              <c:idx val="2"/>
              <c:layout>
                <c:manualLayout>
                  <c:x val="2.499999999999989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EB-4DC6-AC3E-22266F2DEB0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Gráficas!$H$22:$H$24</c:f>
              <c:strCache>
                <c:ptCount val="3"/>
                <c:pt idx="0">
                  <c:v>Alto</c:v>
                </c:pt>
                <c:pt idx="1">
                  <c:v>Moderado</c:v>
                </c:pt>
                <c:pt idx="2">
                  <c:v>Bajo </c:v>
                </c:pt>
              </c:strCache>
            </c:strRef>
          </c:cat>
          <c:val>
            <c:numRef>
              <c:f>Gráficas!$I$22:$I$24</c:f>
              <c:numCache>
                <c:formatCode>General</c:formatCode>
                <c:ptCount val="3"/>
                <c:pt idx="0">
                  <c:v>11</c:v>
                </c:pt>
                <c:pt idx="1">
                  <c:v>13</c:v>
                </c:pt>
                <c:pt idx="2">
                  <c:v>2</c:v>
                </c:pt>
              </c:numCache>
            </c:numRef>
          </c:val>
          <c:extLst>
            <c:ext xmlns:c16="http://schemas.microsoft.com/office/drawing/2014/chart" uri="{C3380CC4-5D6E-409C-BE32-E72D297353CC}">
              <c16:uniqueId val="{00000000-9DEB-4DC6-AC3E-22266F2DEB04}"/>
            </c:ext>
          </c:extLst>
        </c:ser>
        <c:dLbls>
          <c:showLegendKey val="0"/>
          <c:showVal val="0"/>
          <c:showCatName val="0"/>
          <c:showSerName val="0"/>
          <c:showPercent val="0"/>
          <c:showBubbleSize val="0"/>
        </c:dLbls>
        <c:gapWidth val="150"/>
        <c:shape val="box"/>
        <c:axId val="768844048"/>
        <c:axId val="768841968"/>
        <c:axId val="0"/>
      </c:bar3DChart>
      <c:catAx>
        <c:axId val="7688440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8841968"/>
        <c:crosses val="autoZero"/>
        <c:auto val="1"/>
        <c:lblAlgn val="ctr"/>
        <c:lblOffset val="100"/>
        <c:noMultiLvlLbl val="0"/>
      </c:catAx>
      <c:valAx>
        <c:axId val="768841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8844048"/>
        <c:crosses val="autoZero"/>
        <c:crossBetween val="between"/>
      </c:valAx>
      <c:spPr>
        <a:noFill/>
        <a:ln>
          <a:noFill/>
        </a:ln>
        <a:effectLst/>
      </c:spPr>
    </c:plotArea>
    <c:plotVisOnly val="1"/>
    <c:dispBlanksAs val="gap"/>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Zona de Riesgo Residual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2"/>
            </a:solidFill>
            <a:ln>
              <a:noFill/>
            </a:ln>
            <a:effectLst/>
            <a:sp3d/>
          </c:spPr>
          <c:invertIfNegative val="0"/>
          <c:dPt>
            <c:idx val="0"/>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1-8761-4126-8005-C4F00AD81F5C}"/>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8761-4126-8005-C4F00AD81F5C}"/>
              </c:ext>
            </c:extLst>
          </c:dPt>
          <c:dPt>
            <c:idx val="2"/>
            <c:invertIfNegative val="0"/>
            <c:bubble3D val="0"/>
            <c:spPr>
              <a:solidFill>
                <a:srgbClr val="00B050"/>
              </a:solidFill>
              <a:ln>
                <a:noFill/>
              </a:ln>
              <a:effectLst/>
              <a:sp3d/>
            </c:spPr>
            <c:extLst>
              <c:ext xmlns:c16="http://schemas.microsoft.com/office/drawing/2014/chart" uri="{C3380CC4-5D6E-409C-BE32-E72D297353CC}">
                <c16:uniqueId val="{00000005-8761-4126-8005-C4F00AD81F5C}"/>
              </c:ext>
            </c:extLst>
          </c:dPt>
          <c:dLbls>
            <c:dLbl>
              <c:idx val="0"/>
              <c:layout>
                <c:manualLayout>
                  <c:x val="2.5000000000000001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61-4126-8005-C4F00AD81F5C}"/>
                </c:ext>
              </c:extLst>
            </c:dLbl>
            <c:dLbl>
              <c:idx val="1"/>
              <c:layout>
                <c:manualLayout>
                  <c:x val="2.7777777777777776E-2"/>
                  <c:y val="-1.3888888888888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61-4126-8005-C4F00AD81F5C}"/>
                </c:ext>
              </c:extLst>
            </c:dLbl>
            <c:dLbl>
              <c:idx val="2"/>
              <c:layout>
                <c:manualLayout>
                  <c:x val="2.499999999999989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61-4126-8005-C4F00AD81F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Gráficas!$H$36:$H$38</c:f>
              <c:strCache>
                <c:ptCount val="3"/>
                <c:pt idx="0">
                  <c:v>Alto</c:v>
                </c:pt>
                <c:pt idx="1">
                  <c:v>Moderado</c:v>
                </c:pt>
                <c:pt idx="2">
                  <c:v>Bajo </c:v>
                </c:pt>
              </c:strCache>
            </c:strRef>
          </c:cat>
          <c:val>
            <c:numRef>
              <c:f>Gráficas!$I$36:$I$38</c:f>
              <c:numCache>
                <c:formatCode>General</c:formatCode>
                <c:ptCount val="3"/>
                <c:pt idx="0">
                  <c:v>10</c:v>
                </c:pt>
                <c:pt idx="1">
                  <c:v>9</c:v>
                </c:pt>
                <c:pt idx="2">
                  <c:v>7</c:v>
                </c:pt>
              </c:numCache>
            </c:numRef>
          </c:val>
          <c:extLst>
            <c:ext xmlns:c16="http://schemas.microsoft.com/office/drawing/2014/chart" uri="{C3380CC4-5D6E-409C-BE32-E72D297353CC}">
              <c16:uniqueId val="{00000006-8761-4126-8005-C4F00AD81F5C}"/>
            </c:ext>
          </c:extLst>
        </c:ser>
        <c:dLbls>
          <c:showLegendKey val="0"/>
          <c:showVal val="0"/>
          <c:showCatName val="0"/>
          <c:showSerName val="0"/>
          <c:showPercent val="0"/>
          <c:showBubbleSize val="0"/>
        </c:dLbls>
        <c:gapWidth val="150"/>
        <c:shape val="box"/>
        <c:axId val="768844048"/>
        <c:axId val="768841968"/>
        <c:axId val="0"/>
      </c:bar3DChart>
      <c:catAx>
        <c:axId val="7688440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8841968"/>
        <c:crosses val="autoZero"/>
        <c:auto val="1"/>
        <c:lblAlgn val="ctr"/>
        <c:lblOffset val="100"/>
        <c:noMultiLvlLbl val="0"/>
      </c:catAx>
      <c:valAx>
        <c:axId val="768841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8844048"/>
        <c:crosses val="autoZero"/>
        <c:crossBetween val="between"/>
      </c:valAx>
      <c:spPr>
        <a:noFill/>
        <a:ln>
          <a:noFill/>
        </a:ln>
        <a:effectLst/>
      </c:spPr>
    </c:plotArea>
    <c:plotVisOnly val="1"/>
    <c:dispBlanksAs val="gap"/>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304800</xdr:colOff>
      <xdr:row>3</xdr:row>
      <xdr:rowOff>161925</xdr:rowOff>
    </xdr:from>
    <xdr:to>
      <xdr:col>11</xdr:col>
      <xdr:colOff>304800</xdr:colOff>
      <xdr:row>18</xdr:row>
      <xdr:rowOff>47625</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7</xdr:row>
      <xdr:rowOff>161925</xdr:rowOff>
    </xdr:from>
    <xdr:to>
      <xdr:col>11</xdr:col>
      <xdr:colOff>304800</xdr:colOff>
      <xdr:row>22</xdr:row>
      <xdr:rowOff>47625</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31</xdr:row>
      <xdr:rowOff>152400</xdr:rowOff>
    </xdr:from>
    <xdr:to>
      <xdr:col>14</xdr:col>
      <xdr:colOff>542925</xdr:colOff>
      <xdr:row>46</xdr:row>
      <xdr:rowOff>38100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133350</xdr:colOff>
      <xdr:row>2</xdr:row>
      <xdr:rowOff>76200</xdr:rowOff>
    </xdr:from>
    <xdr:to>
      <xdr:col>7</xdr:col>
      <xdr:colOff>104775</xdr:colOff>
      <xdr:row>2</xdr:row>
      <xdr:rowOff>561975</xdr:rowOff>
    </xdr:to>
    <xdr:pic>
      <xdr:nvPicPr>
        <xdr:cNvPr id="5" name="Imagen 4" descr="Captura de imagen: Donde se visualiza el Escudo de Colombia, el futuro es de todos, Agencia Presidencial de Cooperación Internacional de Colombia APC-Colombia" title="LOGO DE APC-COLOMBIA">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19350" y="457200"/>
          <a:ext cx="3019425" cy="485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scargas\FORMATO%20DE%20RIESGO%20v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PLANEACION%202020-2023\RIESGOS%20ya\PROP%20RIES%20GEST%20SERVICIO%20CIUDADANO%2031-01-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PLANEACION%2020-21-22-23\RIESGOS%20pendiente\RIESGOS%202023\PROP%20Y%20CONS%20MAPAS%20RIES%20GEST%20Y%20CORR%2023-01-2022\REPO%20SEGU%20MANU%20MAPA%20RIES%20INST%20II%202022%20V1%2031-01-2022%2020-01-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PLANEACION%202020-2023\RIESGOS%20ya\PROP%20RIES%20FISC%20ADMINISTRATIVA%2031-01-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descargas\Ajuste_riesgo_ECM_310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PLANEACION%2020-21-22-23\RIESGOS%20pendiente\RIESGOS%202023\PROP%20Y%20CONS%20MAPAS%20RIES%20GEST%20Y%20CORR%2023-01-2022\PROP%20MAPA%20R%20GESTION%20FINA%2027-01-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400%20Demanda%202023\MAPA%20DE%20RIESGOS%20INSTITUCIONAL%20-%20GESTI&#211;N\Mapa%20de%20Riesgos%20Institucional%20V1%2031-01-2023_0%20DEMAND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PLANEACION%2020-21-22-23\RIESGOS%20pendiente\RIESGOS%202023\PROP%20Y%20CONS%20MAPAS%20RIES%20GEST%20Y%20CORR%2023-01-2022\PROP%20MAPA%20R%20GESTION%20DGD%2030-01-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LANEACION%202020-2023\RIESGOS%20ya\PROP%20MAPA%20RIES%20CORR%20CONTRACTUAL%2031-01-202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descargas\Mapa%20de%20riesgos%20de%20corrupcio&#769;n%20(Caja%20menor)%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PLANEACION%202020-2023\RIESGOS%20ya\MANT%20RIES%20CORR%20CONTRACTUAL%2031-01-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LANEACION%202020-2023\RIESGOS%20ya\PROP%20MAPA%20RIES%20GEST%20Y%20CORRU%20CONT%2031-01-20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descargas\E-FO-017_V10%20Mapa%20de%20riesgos%20de%20corrupci&#243;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ianabriceno\Downloads\MAPA%20DE%20RIESGOS%20DE%20CORRUPCIO&#769;N%20APC-COLOMBIA%20SEP-2021%20(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PLANEACION%2020-21-22\RIESGOS%20ok\RIESGOS%202021\MAPAS%20RIESGOS%20INST%20Y%20CORR%202021\Mapa%20de%20Riesgos%20de%20Corrupci&#243;n%202021%20V3%2002-09-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LANEACION%202020-2023\RIESGOS%20ya\PROP%20MAPA%20RIES%20GEST%20CONTRACTUAL%2031-01-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LANEACION%2020-21-22-23\RIESGOS%20pendiente\RIESGOS%202023\PROP%20Y%20CONS%20MAPAS%20RIES%20GEST%20Y%20CORR%2023-01-2022\PROP%20MAPA%20R%20GESTION%20ECM%2003-1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escargas\FORMATO%20DE%20RIESGO%20CORRUPCION%20GESTION%20Y%20SEG%20INF%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LANEACION%2020-21-22\RIESGOS%20ok\RIESGOS%202021\MAPAS%20RIESGOS%20INST%20Y%20CORR%202021\Mapa%20de%20Riesgos%20Institucional%202021%20V3%2002-09-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LANEACION%202020-2023\RIESGOS%20ya\MANT%20RIES%20GEST%20Y%20PRO%20RIES%20GEST%20DOCI%2031-01-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PLANEACION%202020-2023\RIESGOS%20ya\ELIM%20RIES%20GEST%20Y%20PROP%20RIES%20GEST%20TECNOLOGIAS%2031-01-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PLANEACION%202020-2023\RIESGOS%20ya\MANT%20RIES%20GEST%20CONTRACTUAL%2031-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gestión y fiscal"/>
      <sheetName val="Mapa riesgos corrupción"/>
      <sheetName val="Preguntas de corrupción"/>
      <sheetName val="Cátalogo riesgo fiscal"/>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sheetData sheetId="1"/>
      <sheetData sheetId="2"/>
      <sheetData sheetId="3"/>
      <sheetData sheetId="4"/>
      <sheetData sheetId="5"/>
      <sheetData sheetId="6">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Instructivo"/>
      <sheetName val="Preguntas Corrupción"/>
      <sheetName val="Matriz Calor Inherente"/>
      <sheetName val="Matriz Calor Residual"/>
      <sheetName val="Tabla probabilidad"/>
      <sheetName val="Tabla Impacto."/>
      <sheetName val="Tabla Valoración Controles"/>
      <sheetName val="Opciones Tratamiento"/>
      <sheetName val="Gráficas"/>
      <sheetName val="Tablas"/>
    </sheetNames>
    <sheetDataSet>
      <sheetData sheetId="0"/>
      <sheetData sheetId="1"/>
      <sheetData sheetId="2"/>
      <sheetData sheetId="3"/>
      <sheetData sheetId="4"/>
      <sheetData sheetId="5"/>
      <sheetData sheetId="6"/>
      <sheetData sheetId="7">
        <row r="220">
          <cell r="A220" t="e">
            <v>#NAME?</v>
          </cell>
        </row>
        <row r="221">
          <cell r="A221" t="e">
            <v>#NAME?</v>
          </cell>
        </row>
        <row r="222">
          <cell r="A222" t="e">
            <v>#NAME?</v>
          </cell>
          <cell r="E222" t="str">
            <v>❌</v>
          </cell>
        </row>
      </sheetData>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refreshError="1"/>
      <sheetData sheetId="7" refreshError="1"/>
      <sheetData sheetId="8" refreshError="1"/>
      <sheetData sheetId="9"/>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sheetData sheetId="1"/>
      <sheetData sheetId="2"/>
      <sheetData sheetId="3"/>
      <sheetData sheetId="4"/>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sheetData sheetId="7"/>
      <sheetData sheetId="8"/>
      <sheetData sheetId="9"/>
      <sheetData sheetId="10"/>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refreshError="1"/>
      <sheetData sheetId="7" refreshError="1"/>
      <sheetData sheetId="8" refreshError="1"/>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gestión y fiscal"/>
      <sheetName val="Mapa riesgos corrupción"/>
      <sheetName val="Preguntas de corrupción"/>
      <sheetName val="Cátalogo riesgo fiscal"/>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efreshError="1"/>
      <sheetData sheetId="6">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7"/>
      <sheetData sheetId="8" refreshError="1"/>
      <sheetData sheetId="9" refreshError="1"/>
      <sheetData sheetId="10"/>
      <sheetData sheetId="11" refreshError="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efreshError="1">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refreshError="1"/>
      <sheetData sheetId="7" refreshError="1"/>
      <sheetData sheetId="8" refreshError="1"/>
      <sheetData sheetId="9"/>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S GESTION"/>
      <sheetName val="Hoja2"/>
      <sheetName val="MAPA DE RIESGOS CORRUPCION"/>
      <sheetName val="PREGUNTAS DE CORRUPCION"/>
      <sheetName val="MAPA RIESGOS SEGURIDAD INFORMAC"/>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row>
      </sheetData>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refreshError="1"/>
      <sheetData sheetId="7" refreshError="1"/>
      <sheetData sheetId="8" refreshError="1"/>
      <sheetData sheetId="9"/>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Instructivo"/>
      <sheetName val="Preguntas Corrupción"/>
      <sheetName val="Matriz Calor Inherente"/>
      <sheetName val="Matriz Calor Residual"/>
      <sheetName val="Tabla probabilidad"/>
      <sheetName val="Tabla Impacto."/>
      <sheetName val="Tabla Valoración Controles"/>
      <sheetName val="Opciones Tratamiento"/>
      <sheetName val="Gráficas"/>
      <sheetName val="Tablas"/>
    </sheetNames>
    <sheetDataSet>
      <sheetData sheetId="0"/>
      <sheetData sheetId="1"/>
      <sheetData sheetId="2"/>
      <sheetData sheetId="3"/>
      <sheetData sheetId="4"/>
      <sheetData sheetId="5"/>
      <sheetData sheetId="6"/>
      <sheetData sheetId="7">
        <row r="220">
          <cell r="A220" t="e">
            <v>#NAME?</v>
          </cell>
        </row>
        <row r="221">
          <cell r="A221" t="e">
            <v>#NAME?</v>
          </cell>
        </row>
        <row r="222">
          <cell r="A222" t="e">
            <v>#NAME?</v>
          </cell>
          <cell r="E222" t="str">
            <v>❌</v>
          </cell>
        </row>
      </sheetData>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S GESTION"/>
      <sheetName val="MAPA DE RIESGOS CORRUPCION"/>
      <sheetName val="PREGUNTAS DE CORRUPCION"/>
      <sheetName val="MAPA RIESGOS SEGURIDAD INFORMAC"/>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row r="221">
          <cell r="B221" t="e">
            <v>#NAME?</v>
          </cell>
        </row>
        <row r="222">
          <cell r="B222" t="e">
            <v>#NAME?</v>
          </cell>
        </row>
        <row r="223">
          <cell r="B223" t="e">
            <v>#NAME?</v>
          </cell>
          <cell r="F223" t="str">
            <v>❌</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S GESTION"/>
      <sheetName val="Hoja2"/>
      <sheetName val="MAPA DE RIESGOS CORRUPCION"/>
      <sheetName val="PREGUNTAS DE CORRUPCION"/>
      <sheetName val="MAPA RIESGOS SEGURIDAD INFORMAC"/>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gestión y fiscal"/>
      <sheetName val="Mapa riesgos corrupción"/>
      <sheetName val="Preguntas de corrupción"/>
      <sheetName val="Cátalogo riesgo fiscal"/>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sheetData sheetId="1"/>
      <sheetData sheetId="2"/>
      <sheetData sheetId="3"/>
      <sheetData sheetId="4"/>
      <sheetData sheetId="5"/>
      <sheetData sheetId="6">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sheetData sheetId="1"/>
      <sheetData sheetId="2"/>
      <sheetData sheetId="3"/>
      <sheetData sheetId="4"/>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GESTION"/>
      <sheetName val="MAPA CORRUPCION"/>
      <sheetName val="Preguntas de Corrupción"/>
      <sheetName val="Instructivo"/>
      <sheetName val="Tabla probabilidad"/>
      <sheetName val="Tabla Impacto"/>
      <sheetName val="Tabla Valoración Controles"/>
      <sheetName val="Matriz Calor Inherente"/>
      <sheetName val="Matriz Calor Residual"/>
      <sheetName val="Desplegables"/>
      <sheetName val="Gráficas"/>
      <sheetName val="Tabla"/>
    </sheetNames>
    <sheetDataSet>
      <sheetData sheetId="0" refreshError="1"/>
      <sheetData sheetId="1" refreshError="1"/>
      <sheetData sheetId="2" refreshError="1"/>
      <sheetData sheetId="3" refreshError="1"/>
      <sheetData sheetId="4" refreshError="1"/>
      <sheetData sheetId="5">
        <row r="3">
          <cell r="A3" t="str">
            <v>Leve</v>
          </cell>
          <cell r="B3" t="str">
            <v xml:space="preserve">     Afectación menor a 10 SMLMV .</v>
          </cell>
          <cell r="C3" t="str">
            <v xml:space="preserve">     El riesgo afecta la imagen de alguna área de la organización</v>
          </cell>
          <cell r="D3" t="str">
            <v>Afectación menor a 10 SMLMV  / El riesgo afecta la imagen de alguna área de la organización</v>
          </cell>
        </row>
        <row r="4">
          <cell r="A4" t="str">
            <v>Menor</v>
          </cell>
          <cell r="B4" t="str">
            <v xml:space="preserve">     Entre 10 y 50 SMLMV </v>
          </cell>
          <cell r="C4" t="str">
            <v xml:space="preserve">     El riesgo afecta la imagen de la entidad internamente, de conocimiento general, nivel interno, de junta directiva, y accionistas y/o de proveedores </v>
          </cell>
          <cell r="D4" t="str">
            <v>Entre 10 y 50 SMLMV  / El riesgo afecta la imagen de la entidad internamente, de conocimiento general, nivel interno, de junta dircetiva y accionistas y/o de provedores</v>
          </cell>
        </row>
        <row r="5">
          <cell r="A5" t="str">
            <v>Moderado</v>
          </cell>
          <cell r="B5" t="str">
            <v xml:space="preserve">     Entre 50 y 100 SMLMV </v>
          </cell>
          <cell r="C5" t="str">
            <v xml:space="preserve">     El riesgo afecta la imagen de la entidad con algunos usuarios de relevancia frente al logro de los objetivos</v>
          </cell>
          <cell r="D5" t="str">
            <v>Entre 50 y 100 SMLMV  / El riesgo afecta la imagen de la entidad con algunos usuarios de relevancia frente al logro de los objetivos</v>
          </cell>
        </row>
        <row r="6">
          <cell r="A6" t="str">
            <v>Mayor</v>
          </cell>
          <cell r="B6" t="str">
            <v xml:space="preserve">     Entre 100 y 500 SMLMV </v>
          </cell>
          <cell r="C6" t="str">
            <v xml:space="preserve">     El riesgo afecta la imagen de la entidad con efecto publicitario sostenido a nivel de sector administrativo, nivel departamental o municipal</v>
          </cell>
          <cell r="D6" t="str">
            <v>Entre 100 y 500 SMLMV  / El riesgo afecta la imagen de de la entidad con efecto publicitario sostenido a nivel de sector administrativo, nivel departamental o municipal</v>
          </cell>
        </row>
        <row r="7">
          <cell r="A7" t="str">
            <v>Catastrófico</v>
          </cell>
          <cell r="B7" t="str">
            <v xml:space="preserve">     Mayor a 500 SMLMV </v>
          </cell>
          <cell r="C7" t="str">
            <v xml:space="preserve">     El riesgo afecta la imagen de la entidad a nivel nacional, con efecto publicitario sostenible a nivel país</v>
          </cell>
          <cell r="D7" t="str">
            <v>Mayor a 500 SMLMV  / El riesgo afecta la imagen de la entidad a nivel nacional, con efecto publicitarios sostenible a nivel país</v>
          </cell>
        </row>
      </sheetData>
      <sheetData sheetId="6" refreshError="1"/>
      <sheetData sheetId="7" refreshError="1"/>
      <sheetData sheetId="8" refreshError="1"/>
      <sheetData sheetId="9"/>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s%20coordinadores%20de%20la%20Direcci&#243;n%20de%20Oferta%20realizan%20segumiento%20quincenal%20solictando%20al%20equipo%20las%20alertas%20tempranas%20respecto%20a%20los%20procesos%20de%20negociaci&#243;n%20de%20programas%20y%20proyectos%20de%20cooperaci&#243;n" TargetMode="External"/><Relationship Id="rId1" Type="http://schemas.openxmlformats.org/officeDocument/2006/relationships/hyperlink" Target="mailto:L@s%20coordinadores%20de%20la%20Direcci&#243;n%20de%20Oferta%20realizan%20segumiento%20quincenal%20solictando%20al%20equipo%20las%20alertas%20tempranas%20respecto%20a%20los%20procesos%20de%20negociaci&#243;n%20de%20programas%20y%20proyectos%20de%20cooperaci&#243;n"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pageSetUpPr fitToPage="1"/>
  </sheetPr>
  <dimension ref="A1:BI41"/>
  <sheetViews>
    <sheetView zoomScaleNormal="100" workbookViewId="0">
      <selection activeCell="H4" sqref="H4:H8"/>
    </sheetView>
  </sheetViews>
  <sheetFormatPr baseColWidth="10" defaultColWidth="11.42578125" defaultRowHeight="150" customHeight="1" x14ac:dyDescent="0.25"/>
  <cols>
    <col min="1" max="1" width="5.7109375" style="95" customWidth="1"/>
    <col min="2" max="5" width="22.7109375" style="98" customWidth="1"/>
    <col min="6" max="6" width="15.7109375" style="98" customWidth="1"/>
    <col min="7" max="7" width="20.7109375" style="98" customWidth="1"/>
    <col min="8" max="8" width="31" style="98" customWidth="1"/>
    <col min="9" max="9" width="63.85546875" style="99" customWidth="1"/>
    <col min="10" max="12" width="16" style="98" customWidth="1"/>
    <col min="13" max="13" width="15.7109375" style="98" customWidth="1"/>
    <col min="14" max="14" width="8.7109375" style="98" customWidth="1"/>
    <col min="15" max="16" width="20.7109375" style="98" customWidth="1"/>
    <col min="17" max="17" width="10.7109375" style="134" hidden="1" customWidth="1"/>
    <col min="18" max="18" width="15.7109375" style="98" customWidth="1"/>
    <col min="19" max="19" width="8.7109375" style="98" customWidth="1"/>
    <col min="20" max="20" width="15.7109375" style="98" customWidth="1"/>
    <col min="21" max="21" width="12.7109375" style="98" customWidth="1"/>
    <col min="22" max="22" width="50.7109375" style="110" customWidth="1"/>
    <col min="23" max="23" width="15.7109375" style="98" customWidth="1"/>
    <col min="24" max="29" width="12.7109375" style="98" customWidth="1"/>
    <col min="30" max="30" width="10.7109375" style="134" hidden="1" customWidth="1"/>
    <col min="31" max="31" width="12.7109375" style="134" customWidth="1"/>
    <col min="32" max="32" width="5.42578125" style="134" hidden="1" customWidth="1"/>
    <col min="33" max="36" width="12.7109375" style="98" customWidth="1"/>
    <col min="37" max="37" width="50.7109375" style="98" customWidth="1"/>
    <col min="38" max="39" width="15.7109375" style="98" customWidth="1"/>
    <col min="40" max="41" width="12.7109375" style="98" customWidth="1"/>
    <col min="42" max="42" width="50.5703125" style="98" customWidth="1"/>
    <col min="43" max="16384" width="11.42578125" style="98"/>
  </cols>
  <sheetData>
    <row r="1" spans="1:61" s="96" customFormat="1" ht="50.1" customHeight="1" x14ac:dyDescent="0.25">
      <c r="A1" s="341" t="s">
        <v>0</v>
      </c>
      <c r="B1" s="342"/>
      <c r="C1" s="343"/>
      <c r="D1" s="340" t="s">
        <v>1</v>
      </c>
      <c r="E1" s="340"/>
      <c r="F1" s="300"/>
      <c r="G1" s="300"/>
      <c r="H1" s="300"/>
      <c r="I1" s="300"/>
      <c r="J1" s="300"/>
      <c r="K1" s="300"/>
      <c r="L1" s="300"/>
      <c r="M1" s="125"/>
      <c r="N1" s="299" t="s">
        <v>2</v>
      </c>
      <c r="O1" s="300"/>
      <c r="P1" s="300"/>
      <c r="Q1" s="133" t="s">
        <v>3</v>
      </c>
      <c r="R1" s="125"/>
      <c r="S1" s="300"/>
      <c r="T1" s="300"/>
      <c r="U1" s="301"/>
      <c r="V1" s="300" t="s">
        <v>4</v>
      </c>
      <c r="W1" s="300"/>
      <c r="X1" s="300"/>
      <c r="Y1" s="300"/>
      <c r="Z1" s="125"/>
      <c r="AA1" s="112"/>
      <c r="AB1" s="112"/>
      <c r="AC1" s="112"/>
      <c r="AD1" s="135" t="s">
        <v>3</v>
      </c>
      <c r="AE1" s="298"/>
      <c r="AF1" s="298"/>
      <c r="AG1" s="113"/>
      <c r="AH1" s="113"/>
      <c r="AI1" s="113"/>
      <c r="AJ1" s="114"/>
      <c r="AK1" s="125" t="s">
        <v>5</v>
      </c>
      <c r="AL1" s="115"/>
      <c r="AM1" s="115"/>
      <c r="AN1" s="115"/>
      <c r="AO1" s="116"/>
      <c r="AP1" s="298" t="s">
        <v>6</v>
      </c>
      <c r="AQ1" s="94"/>
      <c r="AR1" s="94"/>
      <c r="AS1" s="94"/>
      <c r="AT1" s="94"/>
      <c r="AU1" s="94"/>
      <c r="AV1" s="94"/>
      <c r="AW1" s="94"/>
      <c r="AX1" s="94"/>
      <c r="AY1" s="94"/>
      <c r="AZ1" s="94"/>
      <c r="BA1" s="94"/>
      <c r="BB1" s="94"/>
      <c r="BC1" s="94"/>
      <c r="BD1" s="94"/>
      <c r="BE1" s="94"/>
      <c r="BF1" s="94"/>
      <c r="BG1" s="94"/>
      <c r="BH1" s="94"/>
      <c r="BI1" s="94"/>
    </row>
    <row r="2" spans="1:61" s="96" customFormat="1" ht="84" customHeight="1" x14ac:dyDescent="0.25">
      <c r="A2" s="129" t="s">
        <v>7</v>
      </c>
      <c r="B2" s="129" t="s">
        <v>8</v>
      </c>
      <c r="C2" s="62" t="s">
        <v>9</v>
      </c>
      <c r="D2" s="129" t="s">
        <v>10</v>
      </c>
      <c r="E2" s="129" t="s">
        <v>11</v>
      </c>
      <c r="F2" s="129" t="s">
        <v>12</v>
      </c>
      <c r="G2" s="130" t="s">
        <v>13</v>
      </c>
      <c r="H2" s="128" t="s">
        <v>14</v>
      </c>
      <c r="I2" s="129" t="s">
        <v>15</v>
      </c>
      <c r="J2" s="129" t="s">
        <v>16</v>
      </c>
      <c r="K2" s="129" t="s">
        <v>17</v>
      </c>
      <c r="L2" s="129" t="s">
        <v>18</v>
      </c>
      <c r="M2" s="130" t="s">
        <v>19</v>
      </c>
      <c r="N2" s="132" t="s">
        <v>20</v>
      </c>
      <c r="O2" s="124" t="s">
        <v>21</v>
      </c>
      <c r="P2" s="123" t="s">
        <v>22</v>
      </c>
      <c r="Q2" s="149" t="s">
        <v>23</v>
      </c>
      <c r="R2" s="127" t="s">
        <v>24</v>
      </c>
      <c r="S2" s="132" t="s">
        <v>20</v>
      </c>
      <c r="T2" s="124" t="s">
        <v>25</v>
      </c>
      <c r="U2" s="122" t="s">
        <v>26</v>
      </c>
      <c r="V2" s="122" t="s">
        <v>27</v>
      </c>
      <c r="W2" s="122" t="s">
        <v>28</v>
      </c>
      <c r="X2" s="123" t="s">
        <v>29</v>
      </c>
      <c r="Y2" s="124" t="s">
        <v>30</v>
      </c>
      <c r="Z2" s="123" t="s">
        <v>31</v>
      </c>
      <c r="AA2" s="127" t="s">
        <v>32</v>
      </c>
      <c r="AB2" s="123" t="s">
        <v>33</v>
      </c>
      <c r="AC2" s="122" t="s">
        <v>34</v>
      </c>
      <c r="AD2" s="150" t="s">
        <v>35</v>
      </c>
      <c r="AE2" s="130" t="s">
        <v>36</v>
      </c>
      <c r="AF2" s="151" t="s">
        <v>20</v>
      </c>
      <c r="AG2" s="124" t="s">
        <v>37</v>
      </c>
      <c r="AH2" s="126" t="s">
        <v>20</v>
      </c>
      <c r="AI2" s="127" t="s">
        <v>38</v>
      </c>
      <c r="AJ2" s="123" t="s">
        <v>39</v>
      </c>
      <c r="AK2" s="130" t="s">
        <v>40</v>
      </c>
      <c r="AL2" s="122" t="s">
        <v>41</v>
      </c>
      <c r="AM2" s="122" t="s">
        <v>42</v>
      </c>
      <c r="AN2" s="123" t="s">
        <v>43</v>
      </c>
      <c r="AO2" s="130" t="s">
        <v>44</v>
      </c>
      <c r="AP2" s="130" t="s">
        <v>45</v>
      </c>
      <c r="AQ2" s="94"/>
      <c r="AR2" s="94"/>
      <c r="AS2" s="94"/>
      <c r="AT2" s="94"/>
      <c r="AU2" s="94"/>
      <c r="AV2" s="94"/>
      <c r="AW2" s="94"/>
      <c r="AX2" s="94"/>
      <c r="AY2" s="94"/>
      <c r="AZ2" s="94"/>
      <c r="BA2" s="94"/>
      <c r="BB2" s="94"/>
      <c r="BC2" s="94"/>
      <c r="BD2" s="94"/>
      <c r="BE2" s="94"/>
      <c r="BF2" s="94"/>
      <c r="BG2" s="94"/>
      <c r="BH2" s="94"/>
      <c r="BI2" s="94"/>
    </row>
    <row r="3" spans="1:61" s="111" customFormat="1" ht="50.1" hidden="1" customHeight="1" x14ac:dyDescent="0.25">
      <c r="A3" s="162" t="s">
        <v>46</v>
      </c>
      <c r="B3" s="162"/>
      <c r="C3" s="179" t="s">
        <v>47</v>
      </c>
      <c r="D3" s="162"/>
      <c r="E3" s="162"/>
      <c r="F3" s="163" t="s">
        <v>48</v>
      </c>
      <c r="G3" s="163" t="s">
        <v>49</v>
      </c>
      <c r="H3" s="163" t="s">
        <v>50</v>
      </c>
      <c r="I3" s="182" t="s">
        <v>51</v>
      </c>
      <c r="J3" s="302" t="s">
        <v>52</v>
      </c>
      <c r="K3" s="180" t="s">
        <v>53</v>
      </c>
      <c r="L3" s="163">
        <v>54</v>
      </c>
      <c r="M3" s="165" t="str">
        <f>IF(L3&lt;=0,"",IF(L3&lt;=2,"Muy Baja",IF(L3&lt;=24,"Baja",IF(L3&lt;=500,"Media",IF(L3&lt;=5000,"Alta","Muy Alta")))))</f>
        <v>Media</v>
      </c>
      <c r="N3" s="166">
        <f>IF(M3="","",IF(M3="Muy Baja",0.2,IF(M3="Baja",0.4,IF(M3="Media",0.6,IF(M3="Alta",0.8,IF(M3="Muy Alta",1,))))))</f>
        <v>0.6</v>
      </c>
      <c r="O3" s="166" t="s">
        <v>54</v>
      </c>
      <c r="P3" s="167" t="s">
        <v>55</v>
      </c>
      <c r="Q3" s="168" t="str">
        <f>P3</f>
        <v xml:space="preserve">     El riesgo afecta la imagen de la entidad internamente, de conocimiento general, nivel interno, de junta directiva, y accionistas y/o de proveedores </v>
      </c>
      <c r="R3" s="165" t="str">
        <f>IF(P3='Tabla Impacto'!$D$3,'Tabla Impacto'!$A$3,IF(P3='Tabla Impacto'!$C$3,'Tabla Impacto'!$A$3,IF(P3='Tabla Impacto'!$B$3,'Tabla Impacto'!$A$3,IF(P3='Tabla Impacto'!$D$4,'Tabla Impacto'!$A$4,IF(P3='Tabla Impacto'!$C$4,'Tabla Impacto'!$A$4,IF(P3='Tabla Impacto'!$B$4,'Tabla Impacto'!$A$4,IF(P3='Tabla Impacto'!$D$5,'Tabla Impacto'!$A$5,IF(P3='Tabla Impacto'!$C$5,'Tabla Impacto'!$A$5,IF(P3='Tabla Impacto'!$B$5,'Tabla Impacto'!$A$5,IF(P3='Tabla Impacto'!$D$6,'Tabla Impacto'!$A$6,IF(P3='Tabla Impacto'!$C$6,'Tabla Impacto'!$A$6,IF(P3='Tabla Impacto'!$B$6,'Tabla Impacto'!$A$6,IF(P3='Tabla Impacto'!$D$7,'Tabla Impacto'!$A$7,IF(P3='Tabla Impacto'!$C$7,'Tabla Impacto'!$A$7,IF(P3='Tabla Impacto'!$B$7,'Tabla Impacto'!$A$7,0)))))))))))))))</f>
        <v>Menor</v>
      </c>
      <c r="S3" s="166">
        <f>IF(R3="","",IF(R3="Leve",0.2,IF(R3="Menor",0.4,IF(R3="Moderado",0.6,IF(R3="Mayor",0.8,IF(R3="Catastrófico",1,))))))</f>
        <v>0.4</v>
      </c>
      <c r="T3" s="165" t="str">
        <f>IF(OR(AND(M3="Muy Baja",R3="Leve"),AND(M3="Muy Baja",R3="Menor"),AND(M3="Baja",R3="Leve")),"Bajo",IF(OR(AND(M3="Muy baja",R3="Moderado"),AND(M3="Baja",R3="Menor"),AND(M3="Baja",R3="Moderado"),AND(M3="Media",R3="Leve"),AND(M3="Media",R3="Menor"),AND(M3="Media",R3="Moderado"),AND(M3="Alta",R3="Leve"),AND(M3="Alta",R3="Menor")),"Moderado",IF(OR(AND(M3="Muy Baja",R3="Mayor"),AND(M3="Baja",R3="Mayor"),AND(M3="Media",R3="Mayor"),AND(M3="Alta",R3="Moderado"),AND(M3="Alta",R3="Mayor"),AND(M3="Muy Alta",R3="Leve"),AND(M3="Muy Alta",R3="Menor"),AND(M3="Muy Alta",R3="Moderado"),AND(M3="Muy Alta",R3="Mayor")),"Alto",IF(OR(AND(M3="Muy Baja",R3="Catastrófico"),AND(M3="Baja",R3="Catastrófico"),AND(M3="Media",R3="Catastrófico"),AND(M3="Alta",R3="Catastrófico"),AND(M3="Muy Alta",R3="Catastrófico")),"Extremo",""))))</f>
        <v>Moderado</v>
      </c>
      <c r="U3" s="164">
        <v>1</v>
      </c>
      <c r="V3" s="163" t="s">
        <v>56</v>
      </c>
      <c r="W3" s="169" t="str">
        <f>IF(OR(X3="Preventivo",X3="Detectivo"),"Probabilidad",IF(X3="Correctivo","Impacto",""))</f>
        <v>Probabilidad</v>
      </c>
      <c r="X3" s="170" t="s">
        <v>57</v>
      </c>
      <c r="Y3" s="170" t="s">
        <v>58</v>
      </c>
      <c r="Z3" s="171" t="str">
        <f>IF(AND(X3="Preventivo",Y3="Automático"),"50%",IF(AND(X3="Preventivo",Y3="Manual"),"40%",IF(AND(X3="Detectivo",Y3="Automático"),"40%",IF(AND(X3="Detectivo",Y3="Manual"),"30%",IF(AND(X3="Correctivo",Y3="Automático"),"35%",IF(AND(X3="Correctivo",Y3="Manual"),"25%",""))))))</f>
        <v>40%</v>
      </c>
      <c r="AA3" s="170" t="s">
        <v>59</v>
      </c>
      <c r="AB3" s="170" t="s">
        <v>60</v>
      </c>
      <c r="AC3" s="170" t="s">
        <v>61</v>
      </c>
      <c r="AD3" s="172">
        <f>IFERROR(IF(W3="Probabilidad",(N3-(+N3*Z3)),IF(W3="Impacto",N3,"")),"")</f>
        <v>0.36</v>
      </c>
      <c r="AE3" s="173" t="str">
        <f t="shared" ref="AE3:AE4" si="0">IFERROR(IF(AD3="","",IF(AD3&lt;=0.2,"Muy Baja",IF(AD3&lt;=0.4,"Baja",IF(AD3&lt;=0.6,"Media",IF(AD3&lt;=0.8,"Alta","Muy Alta"))))),"")</f>
        <v>Baja</v>
      </c>
      <c r="AF3" s="174">
        <f t="shared" ref="AF3:AF4" si="1">+AD3</f>
        <v>0.36</v>
      </c>
      <c r="AG3" s="175" t="str">
        <f t="shared" ref="AG3:AG4" si="2">IFERROR(IF(AH3="","",IF(AH3&lt;=0.2,"Leve",IF(AH3&lt;=0.4,"Menor",IF(AH3&lt;=0.6,"Moderado",IF(AH3&lt;=0.8,"Mayor","Catastrófico"))))),"")</f>
        <v>Menor</v>
      </c>
      <c r="AH3" s="166">
        <f>IFERROR(IF(W3="Impacto",(S3-(+S3*Z3)),IF(W3="Probabilidad",S3,"")),"")</f>
        <v>0.4</v>
      </c>
      <c r="AI3" s="175" t="str">
        <f t="shared" ref="AI3:AI4" si="3">IFERROR(IF(OR(AND(AE3="Muy Baja",AG3="Leve"),AND(AE3="Muy Baja",AG3="Menor"),AND(AE3="Baja",AG3="Leve")),"Bajo",IF(OR(AND(AE3="Muy baja",AG3="Moderado"),AND(AE3="Baja",AG3="Menor"),AND(AE3="Baja",AG3="Moderado"),AND(AE3="Media",AG3="Leve"),AND(AE3="Media",AG3="Menor"),AND(AE3="Media",AG3="Moderado"),AND(AE3="Alta",AG3="Leve"),AND(AE3="Alta",AG3="Menor")),"Moderado",IF(OR(AND(AE3="Muy Baja",AG3="Mayor"),AND(AE3="Baja",AG3="Mayor"),AND(AE3="Media",AG3="Mayor"),AND(AE3="Alta",AG3="Moderado"),AND(AE3="Alta",AG3="Mayor"),AND(AE3="Muy Alta",AG3="Leve"),AND(AE3="Muy Alta",AG3="Menor"),AND(AE3="Muy Alta",AG3="Moderado"),AND(AE3="Muy Alta",AG3="Mayor")),"Alto",IF(OR(AND(AE3="Muy Baja",AG3="Catastrófico"),AND(AE3="Baja",AG3="Catastrófico"),AND(AE3="Media",AG3="Catastrófico"),AND(AE3="Alta",AG3="Catastrófico"),AND(AE3="Muy Alta",AG3="Catastrófico")),"Extremo","")))),"")</f>
        <v>Moderado</v>
      </c>
      <c r="AJ3" s="170" t="s">
        <v>62</v>
      </c>
      <c r="AK3" s="176"/>
      <c r="AL3" s="177">
        <v>44593</v>
      </c>
      <c r="AM3" s="177">
        <v>44926</v>
      </c>
      <c r="AN3" s="163" t="s">
        <v>63</v>
      </c>
      <c r="AO3" s="163" t="s">
        <v>63</v>
      </c>
      <c r="AP3" s="164"/>
      <c r="AQ3" s="178"/>
      <c r="AR3" s="178"/>
      <c r="AS3" s="178"/>
      <c r="AT3" s="178"/>
      <c r="AU3" s="178"/>
      <c r="AV3" s="178"/>
      <c r="AW3" s="178"/>
      <c r="AX3" s="178"/>
      <c r="AY3" s="178"/>
      <c r="AZ3" s="178"/>
      <c r="BA3" s="178"/>
      <c r="BB3" s="178"/>
      <c r="BC3" s="178"/>
      <c r="BD3" s="178"/>
      <c r="BE3" s="178"/>
      <c r="BF3" s="178"/>
      <c r="BG3" s="178"/>
      <c r="BH3" s="178"/>
      <c r="BI3" s="178"/>
    </row>
    <row r="4" spans="1:61" s="99" customFormat="1" ht="99.95" customHeight="1" x14ac:dyDescent="0.25">
      <c r="A4" s="344">
        <v>1</v>
      </c>
      <c r="B4" s="347" t="s">
        <v>64</v>
      </c>
      <c r="C4" s="307" t="s">
        <v>47</v>
      </c>
      <c r="D4" s="213"/>
      <c r="E4" s="213"/>
      <c r="F4" s="330" t="s">
        <v>65</v>
      </c>
      <c r="G4" s="330" t="s">
        <v>66</v>
      </c>
      <c r="H4" s="330" t="s">
        <v>67</v>
      </c>
      <c r="I4" s="210" t="s">
        <v>68</v>
      </c>
      <c r="J4" s="307" t="s">
        <v>52</v>
      </c>
      <c r="K4" s="292" t="s">
        <v>69</v>
      </c>
      <c r="L4" s="330">
        <v>140</v>
      </c>
      <c r="M4" s="316" t="str">
        <f>IF(L4&lt;=0,"",IF(L4&lt;=2,"Muy Baja",IF(L4&lt;=24,"Baja",IF(L4&lt;=500,"Media",IF(L4&lt;=5000,"Alta","Muy Alta")))))</f>
        <v>Media</v>
      </c>
      <c r="N4" s="321">
        <f>IF(M4="","",IF(M4="Muy Baja",0.2,IF(M4="Baja",0.4,IF(M4="Media",0.6,IF(M4="Alta",0.8,IF(M4="Muy Alta",1,))))))</f>
        <v>0.6</v>
      </c>
      <c r="O4" s="321" t="s">
        <v>54</v>
      </c>
      <c r="P4" s="350" t="s">
        <v>55</v>
      </c>
      <c r="Q4" s="223" t="str">
        <f>P4</f>
        <v xml:space="preserve">     El riesgo afecta la imagen de la entidad internamente, de conocimiento general, nivel interno, de junta directiva, y accionistas y/o de proveedores </v>
      </c>
      <c r="R4" s="316" t="str">
        <f>IF(P4='[2]Tabla Impacto'!$D$3,'[2]Tabla Impacto'!$A$3,IF(P4='[2]Tabla Impacto'!$C$3,'[2]Tabla Impacto'!$A$3,IF(P4='[2]Tabla Impacto'!$B$3,'[2]Tabla Impacto'!$A$3,IF(P4='[2]Tabla Impacto'!$D$4,'[2]Tabla Impacto'!$A$4,IF(P4='[2]Tabla Impacto'!$C$4,'[2]Tabla Impacto'!$A$4,IF(P4='[2]Tabla Impacto'!$B$4,'[2]Tabla Impacto'!$A$4,IF(P4='[2]Tabla Impacto'!$D$5,'[2]Tabla Impacto'!$A$5,IF(P4='[2]Tabla Impacto'!$C$5,'[2]Tabla Impacto'!$A$5,IF(P4='[2]Tabla Impacto'!$B$5,'[2]Tabla Impacto'!$A$5,IF(P4='[2]Tabla Impacto'!$D$6,'[2]Tabla Impacto'!$A$6,IF(P4='[2]Tabla Impacto'!$C$6,'[2]Tabla Impacto'!$A$6,IF(P4='[2]Tabla Impacto'!$B$6,'[2]Tabla Impacto'!$A$6,IF(P4='[2]Tabla Impacto'!$D$7,'[2]Tabla Impacto'!$A$7,IF(P4='[2]Tabla Impacto'!$C$7,'[2]Tabla Impacto'!$A$7,IF(P4='[2]Tabla Impacto'!$B$7,'[2]Tabla Impacto'!$A$7,0)))))))))))))))</f>
        <v>Menor</v>
      </c>
      <c r="S4" s="353">
        <f>IF(R4="","",IF(R4="Leve",0.2,IF(R4="Menor",0.4,IF(R4="Moderado",0.6,IF(R4="Mayor",0.8,IF(R4="Catastrófico",1,))))))</f>
        <v>0.4</v>
      </c>
      <c r="T4" s="356" t="str">
        <f>IF(OR(AND(M4="Muy Baja",R4="Leve"),AND(M4="Muy Baja",R4="Menor"),AND(M4="Baja",R4="Leve")),"Bajo",IF(OR(AND(M4="Muy baja",R4="Moderado"),AND(M4="Baja",R4="Menor"),AND(M4="Baja",R4="Moderado"),AND(M4="Media",R4="Leve"),AND(M4="Media",R4="Menor"),AND(M4="Media",R4="Moderado"),AND(M4="Alta",R4="Leve"),AND(M4="Alta",R4="Menor")),"Moderado",IF(OR(AND(M4="Muy Baja",R4="Mayor"),AND(M4="Baja",R4="Mayor"),AND(M4="Media",R4="Mayor"),AND(M4="Alta",R4="Moderado"),AND(M4="Alta",R4="Mayor"),AND(M4="Muy Alta",R4="Leve"),AND(M4="Muy Alta",R4="Menor"),AND(M4="Muy Alta",R4="Moderado"),AND(M4="Muy Alta",R4="Mayor")),"Alto",IF(OR(AND(M4="Muy Baja",R4="Catastrófico"),AND(M4="Baja",R4="Catastrófico"),AND(M4="Media",R4="Catastrófico"),AND(M4="Alta",R4="Catastrófico"),AND(M4="Muy Alta",R4="Catastrófico")),"Extremo",""))))</f>
        <v>Moderado</v>
      </c>
      <c r="U4" s="58">
        <v>1</v>
      </c>
      <c r="V4" s="48" t="s">
        <v>70</v>
      </c>
      <c r="W4" s="46" t="str">
        <f t="shared" ref="W4" si="4">IF(OR(X4="Preventivo",X4="Detectivo"),"Probabilidad",IF(X4="Correctivo","Impacto",""))</f>
        <v>Probabilidad</v>
      </c>
      <c r="X4" s="97" t="s">
        <v>57</v>
      </c>
      <c r="Y4" s="97" t="s">
        <v>58</v>
      </c>
      <c r="Z4" s="244" t="str">
        <f t="shared" ref="Z4:Z15" si="5">IF(AND(X4="Preventivo",Y4="Automático"),"50%",IF(AND(X4="Preventivo",Y4="Manual"),"40%",IF(AND(X4="Detectivo",Y4="Automático"),"40%",IF(AND(X4="Detectivo",Y4="Manual"),"30%",IF(AND(X4="Correctivo",Y4="Automático"),"35%",IF(AND(X4="Correctivo",Y4="Manual"),"25%",""))))))</f>
        <v>40%</v>
      </c>
      <c r="AA4" s="97" t="s">
        <v>71</v>
      </c>
      <c r="AB4" s="97" t="s">
        <v>60</v>
      </c>
      <c r="AC4" s="97" t="s">
        <v>61</v>
      </c>
      <c r="AD4" s="221">
        <f t="shared" ref="AD4" si="6">IFERROR(IF(W4="Probabilidad",(N4-(+N4*Z4)),IF(W4="Impacto",N4,"")),"")</f>
        <v>0.36</v>
      </c>
      <c r="AE4" s="140" t="str">
        <f t="shared" si="0"/>
        <v>Baja</v>
      </c>
      <c r="AF4" s="222">
        <f t="shared" si="1"/>
        <v>0.36</v>
      </c>
      <c r="AG4" s="47" t="str">
        <f t="shared" si="2"/>
        <v>Menor</v>
      </c>
      <c r="AH4" s="49">
        <f t="shared" ref="AH4" si="7">IFERROR(IF(W4="Impacto",(S4-(+S4*Z4)),IF(W4="Probabilidad",S4,"")),"")</f>
        <v>0.4</v>
      </c>
      <c r="AI4" s="47" t="str">
        <f t="shared" si="3"/>
        <v>Moderado</v>
      </c>
      <c r="AJ4" s="97" t="s">
        <v>72</v>
      </c>
      <c r="AK4" s="48" t="s">
        <v>73</v>
      </c>
      <c r="AL4" s="54">
        <v>45323</v>
      </c>
      <c r="AM4" s="54">
        <v>45657</v>
      </c>
      <c r="AN4" s="48"/>
      <c r="AO4" s="48"/>
      <c r="AP4" s="55" t="s">
        <v>74</v>
      </c>
      <c r="AQ4" s="134"/>
      <c r="AR4" s="134"/>
      <c r="AS4" s="134"/>
      <c r="AT4" s="134"/>
      <c r="AU4" s="134"/>
      <c r="AV4" s="134"/>
      <c r="AW4" s="134"/>
      <c r="AX4" s="134"/>
      <c r="AY4" s="134"/>
      <c r="AZ4" s="134"/>
      <c r="BA4" s="134"/>
      <c r="BB4" s="134"/>
      <c r="BC4" s="134"/>
      <c r="BD4" s="134"/>
      <c r="BE4" s="134"/>
      <c r="BF4" s="134"/>
      <c r="BG4" s="134"/>
      <c r="BH4" s="134"/>
      <c r="BI4" s="134"/>
    </row>
    <row r="5" spans="1:61" s="99" customFormat="1" ht="99.95" customHeight="1" x14ac:dyDescent="0.25">
      <c r="A5" s="345"/>
      <c r="B5" s="348"/>
      <c r="C5" s="314"/>
      <c r="D5" s="214"/>
      <c r="E5" s="214"/>
      <c r="F5" s="339"/>
      <c r="G5" s="339"/>
      <c r="H5" s="339"/>
      <c r="I5" s="211"/>
      <c r="J5" s="297"/>
      <c r="K5" s="293"/>
      <c r="L5" s="339"/>
      <c r="M5" s="318"/>
      <c r="N5" s="322"/>
      <c r="O5" s="322"/>
      <c r="P5" s="351"/>
      <c r="Q5" s="134"/>
      <c r="R5" s="318"/>
      <c r="S5" s="354"/>
      <c r="T5" s="357"/>
      <c r="U5" s="248">
        <v>2</v>
      </c>
      <c r="V5" s="48" t="s">
        <v>75</v>
      </c>
      <c r="W5" s="46" t="str">
        <f t="shared" ref="W5:W14" si="8">IF(OR(X5="Preventivo",X5="Detectivo"),"Probabilidad",IF(X5="Correctivo","Impacto",""))</f>
        <v>Probabilidad</v>
      </c>
      <c r="X5" s="97" t="s">
        <v>57</v>
      </c>
      <c r="Y5" s="97" t="s">
        <v>58</v>
      </c>
      <c r="Z5" s="244" t="str">
        <f t="shared" si="5"/>
        <v>40%</v>
      </c>
      <c r="AA5" s="97" t="s">
        <v>71</v>
      </c>
      <c r="AB5" s="97" t="s">
        <v>60</v>
      </c>
      <c r="AC5" s="97" t="s">
        <v>61</v>
      </c>
      <c r="AD5" s="221">
        <f t="shared" ref="AD5:AD14" si="9">IFERROR(IF(W5="Probabilidad",(N5-(+N5*Z5)),IF(W5="Impacto",N5,"")),"")</f>
        <v>0</v>
      </c>
      <c r="AE5" s="140" t="str">
        <f t="shared" ref="AE5:AE23" si="10">IFERROR(IF(AD5="","",IF(AD5&lt;=0.2,"Muy Baja",IF(AD5&lt;=0.4,"Baja",IF(AD5&lt;=0.6,"Media",IF(AD5&lt;=0.8,"Alta","Muy Alta"))))),"")</f>
        <v>Muy Baja</v>
      </c>
      <c r="AF5" s="222">
        <f t="shared" ref="AF5:AF14" si="11">+AD5</f>
        <v>0</v>
      </c>
      <c r="AG5" s="47" t="str">
        <f t="shared" ref="AG5:AG14" si="12">IFERROR(IF(AH5="","",IF(AH5&lt;=0.2,"Leve",IF(AH5&lt;=0.4,"Menor",IF(AH5&lt;=0.6,"Moderado",IF(AH5&lt;=0.8,"Mayor","Catastrófico"))))),"")</f>
        <v>Leve</v>
      </c>
      <c r="AH5" s="49">
        <f t="shared" ref="AH5:AH14" si="13">IFERROR(IF(W5="Impacto",(S5-(+S5*Z5)),IF(W5="Probabilidad",S5,"")),"")</f>
        <v>0</v>
      </c>
      <c r="AI5" s="47" t="str">
        <f t="shared" ref="AI5:AI23" si="14">IFERROR(IF(OR(AND(AE5="Muy Baja",AG5="Leve"),AND(AE5="Muy Baja",AG5="Menor"),AND(AE5="Baja",AG5="Leve")),"Bajo",IF(OR(AND(AE5="Muy baja",AG5="Moderado"),AND(AE5="Baja",AG5="Menor"),AND(AE5="Baja",AG5="Moderado"),AND(AE5="Media",AG5="Leve"),AND(AE5="Media",AG5="Menor"),AND(AE5="Media",AG5="Moderado"),AND(AE5="Alta",AG5="Leve"),AND(AE5="Alta",AG5="Menor")),"Moderado",IF(OR(AND(AE5="Muy Baja",AG5="Mayor"),AND(AE5="Baja",AG5="Mayor"),AND(AE5="Media",AG5="Mayor"),AND(AE5="Alta",AG5="Moderado"),AND(AE5="Alta",AG5="Mayor"),AND(AE5="Muy Alta",AG5="Leve"),AND(AE5="Muy Alta",AG5="Menor"),AND(AE5="Muy Alta",AG5="Moderado"),AND(AE5="Muy Alta",AG5="Mayor")),"Alto",IF(OR(AND(AE5="Muy Baja",AG5="Catastrófico"),AND(AE5="Baja",AG5="Catastrófico"),AND(AE5="Media",AG5="Catastrófico"),AND(AE5="Alta",AG5="Catastrófico"),AND(AE5="Muy Alta",AG5="Catastrófico")),"Extremo","")))),"")</f>
        <v>Bajo</v>
      </c>
      <c r="AJ5" s="97" t="s">
        <v>72</v>
      </c>
      <c r="AK5" s="48" t="s">
        <v>73</v>
      </c>
      <c r="AL5" s="54">
        <v>45323</v>
      </c>
      <c r="AM5" s="54">
        <v>45657</v>
      </c>
      <c r="AN5" s="48"/>
      <c r="AO5" s="48"/>
      <c r="AP5" s="55" t="s">
        <v>74</v>
      </c>
    </row>
    <row r="6" spans="1:61" s="99" customFormat="1" ht="99.95" customHeight="1" x14ac:dyDescent="0.25">
      <c r="A6" s="345"/>
      <c r="B6" s="348"/>
      <c r="C6" s="314"/>
      <c r="D6" s="214"/>
      <c r="E6" s="214"/>
      <c r="F6" s="339"/>
      <c r="G6" s="339"/>
      <c r="H6" s="339"/>
      <c r="I6" s="211"/>
      <c r="J6" s="297"/>
      <c r="K6" s="293"/>
      <c r="L6" s="339"/>
      <c r="M6" s="318"/>
      <c r="N6" s="322"/>
      <c r="O6" s="322"/>
      <c r="P6" s="351"/>
      <c r="Q6" s="134"/>
      <c r="R6" s="318"/>
      <c r="S6" s="354"/>
      <c r="T6" s="357"/>
      <c r="U6" s="248">
        <v>3</v>
      </c>
      <c r="V6" s="48" t="s">
        <v>76</v>
      </c>
      <c r="W6" s="46" t="str">
        <f t="shared" si="8"/>
        <v>Probabilidad</v>
      </c>
      <c r="X6" s="97" t="s">
        <v>57</v>
      </c>
      <c r="Y6" s="97" t="s">
        <v>58</v>
      </c>
      <c r="Z6" s="244" t="str">
        <f t="shared" si="5"/>
        <v>40%</v>
      </c>
      <c r="AA6" s="97" t="s">
        <v>71</v>
      </c>
      <c r="AB6" s="97" t="s">
        <v>60</v>
      </c>
      <c r="AC6" s="97" t="s">
        <v>61</v>
      </c>
      <c r="AD6" s="221">
        <f t="shared" si="9"/>
        <v>0</v>
      </c>
      <c r="AE6" s="140" t="str">
        <f t="shared" si="10"/>
        <v>Muy Baja</v>
      </c>
      <c r="AF6" s="222">
        <f t="shared" si="11"/>
        <v>0</v>
      </c>
      <c r="AG6" s="47" t="str">
        <f t="shared" si="12"/>
        <v>Leve</v>
      </c>
      <c r="AH6" s="49">
        <f t="shared" si="13"/>
        <v>0</v>
      </c>
      <c r="AI6" s="47" t="str">
        <f t="shared" si="14"/>
        <v>Bajo</v>
      </c>
      <c r="AJ6" s="97" t="s">
        <v>72</v>
      </c>
      <c r="AK6" s="48" t="s">
        <v>73</v>
      </c>
      <c r="AL6" s="54">
        <v>45323</v>
      </c>
      <c r="AM6" s="54">
        <v>45657</v>
      </c>
      <c r="AN6" s="48"/>
      <c r="AO6" s="48"/>
      <c r="AP6" s="55" t="s">
        <v>74</v>
      </c>
    </row>
    <row r="7" spans="1:61" s="99" customFormat="1" ht="99.95" customHeight="1" x14ac:dyDescent="0.25">
      <c r="A7" s="345"/>
      <c r="B7" s="348"/>
      <c r="C7" s="314"/>
      <c r="D7" s="214"/>
      <c r="E7" s="214"/>
      <c r="F7" s="339"/>
      <c r="G7" s="339"/>
      <c r="H7" s="339"/>
      <c r="I7" s="211"/>
      <c r="J7" s="297"/>
      <c r="K7" s="293"/>
      <c r="L7" s="339"/>
      <c r="M7" s="318"/>
      <c r="N7" s="322"/>
      <c r="O7" s="322"/>
      <c r="P7" s="351"/>
      <c r="Q7" s="134"/>
      <c r="R7" s="318"/>
      <c r="S7" s="354"/>
      <c r="T7" s="357"/>
      <c r="U7" s="248">
        <v>4</v>
      </c>
      <c r="V7" s="48" t="s">
        <v>77</v>
      </c>
      <c r="W7" s="46" t="str">
        <f t="shared" si="8"/>
        <v>Probabilidad</v>
      </c>
      <c r="X7" s="97" t="s">
        <v>57</v>
      </c>
      <c r="Y7" s="97" t="s">
        <v>58</v>
      </c>
      <c r="Z7" s="244" t="str">
        <f t="shared" si="5"/>
        <v>40%</v>
      </c>
      <c r="AA7" s="97" t="s">
        <v>71</v>
      </c>
      <c r="AB7" s="97" t="s">
        <v>60</v>
      </c>
      <c r="AC7" s="97" t="s">
        <v>61</v>
      </c>
      <c r="AD7" s="221">
        <f t="shared" si="9"/>
        <v>0</v>
      </c>
      <c r="AE7" s="140" t="str">
        <f t="shared" si="10"/>
        <v>Muy Baja</v>
      </c>
      <c r="AF7" s="222">
        <f t="shared" si="11"/>
        <v>0</v>
      </c>
      <c r="AG7" s="47" t="str">
        <f t="shared" si="12"/>
        <v>Leve</v>
      </c>
      <c r="AH7" s="49">
        <f t="shared" si="13"/>
        <v>0</v>
      </c>
      <c r="AI7" s="47" t="str">
        <f t="shared" si="14"/>
        <v>Bajo</v>
      </c>
      <c r="AJ7" s="97" t="s">
        <v>72</v>
      </c>
      <c r="AK7" s="48" t="s">
        <v>73</v>
      </c>
      <c r="AL7" s="54">
        <v>45323</v>
      </c>
      <c r="AM7" s="54">
        <v>45657</v>
      </c>
      <c r="AN7" s="48"/>
      <c r="AO7" s="48"/>
      <c r="AP7" s="55" t="s">
        <v>74</v>
      </c>
    </row>
    <row r="8" spans="1:61" s="99" customFormat="1" ht="99.95" customHeight="1" x14ac:dyDescent="0.25">
      <c r="A8" s="346"/>
      <c r="B8" s="349"/>
      <c r="C8" s="310"/>
      <c r="D8" s="215"/>
      <c r="E8" s="215"/>
      <c r="F8" s="331"/>
      <c r="G8" s="331"/>
      <c r="H8" s="331"/>
      <c r="I8" s="212"/>
      <c r="J8" s="296"/>
      <c r="K8" s="294"/>
      <c r="L8" s="331"/>
      <c r="M8" s="317"/>
      <c r="N8" s="323"/>
      <c r="O8" s="323"/>
      <c r="P8" s="352"/>
      <c r="Q8" s="134"/>
      <c r="R8" s="317"/>
      <c r="S8" s="355"/>
      <c r="T8" s="358"/>
      <c r="U8" s="248">
        <v>5</v>
      </c>
      <c r="V8" s="48" t="s">
        <v>78</v>
      </c>
      <c r="W8" s="46" t="str">
        <f t="shared" si="8"/>
        <v>Probabilidad</v>
      </c>
      <c r="X8" s="97" t="s">
        <v>57</v>
      </c>
      <c r="Y8" s="97" t="s">
        <v>58</v>
      </c>
      <c r="Z8" s="244" t="str">
        <f t="shared" si="5"/>
        <v>40%</v>
      </c>
      <c r="AA8" s="97" t="s">
        <v>71</v>
      </c>
      <c r="AB8" s="97" t="s">
        <v>60</v>
      </c>
      <c r="AC8" s="97" t="s">
        <v>61</v>
      </c>
      <c r="AD8" s="221">
        <f t="shared" si="9"/>
        <v>0</v>
      </c>
      <c r="AE8" s="140" t="str">
        <f t="shared" si="10"/>
        <v>Muy Baja</v>
      </c>
      <c r="AF8" s="222">
        <f t="shared" si="11"/>
        <v>0</v>
      </c>
      <c r="AG8" s="47" t="str">
        <f t="shared" si="12"/>
        <v>Leve</v>
      </c>
      <c r="AH8" s="49">
        <f t="shared" si="13"/>
        <v>0</v>
      </c>
      <c r="AI8" s="47" t="str">
        <f t="shared" si="14"/>
        <v>Bajo</v>
      </c>
      <c r="AJ8" s="97" t="s">
        <v>72</v>
      </c>
      <c r="AK8" s="48" t="s">
        <v>73</v>
      </c>
      <c r="AL8" s="54">
        <v>45323</v>
      </c>
      <c r="AM8" s="54">
        <v>45657</v>
      </c>
      <c r="AN8" s="48"/>
      <c r="AO8" s="48"/>
      <c r="AP8" s="55" t="s">
        <v>74</v>
      </c>
    </row>
    <row r="9" spans="1:61" ht="99.95" customHeight="1" x14ac:dyDescent="0.25">
      <c r="A9" s="248">
        <v>2</v>
      </c>
      <c r="B9" s="248" t="s">
        <v>64</v>
      </c>
      <c r="C9" s="55" t="s">
        <v>47</v>
      </c>
      <c r="D9" s="248"/>
      <c r="E9" s="248"/>
      <c r="F9" s="48" t="s">
        <v>65</v>
      </c>
      <c r="G9" s="58" t="s">
        <v>79</v>
      </c>
      <c r="H9" s="58" t="s">
        <v>80</v>
      </c>
      <c r="I9" s="58" t="s">
        <v>81</v>
      </c>
      <c r="J9" s="303" t="s">
        <v>82</v>
      </c>
      <c r="K9" s="48" t="s">
        <v>69</v>
      </c>
      <c r="L9" s="296">
        <v>144</v>
      </c>
      <c r="M9" s="152" t="str">
        <f>IF(L9&lt;=0,"",IF(L9&lt;=2,"Muy Baja",IF(L9&lt;=24,"Baja",IF(L9&lt;=500,"Media",IF(L9&lt;=5000,"Alta","Muy Alta")))))</f>
        <v>Media</v>
      </c>
      <c r="N9" s="49">
        <f>IF(M9="","",IF(M9="Muy Baja",0.2,IF(M9="Baja",0.4,IF(M9="Media",0.6,IF(M9="Alta",0.8,IF(M9="Muy Alta",1,))))))</f>
        <v>0.6</v>
      </c>
      <c r="O9" s="49" t="s">
        <v>54</v>
      </c>
      <c r="P9" s="53" t="s">
        <v>83</v>
      </c>
      <c r="Q9" s="119" t="str">
        <f>P9</f>
        <v>Entre 50 y 100 SMLMV  / El riesgo afecta la imagen de la entidad con algunos usuarios de relevancia frente al logro de los objetivos</v>
      </c>
      <c r="R9" s="152" t="str">
        <f>IF(P9='[3]Tabla Impacto'!$D$3,'[3]Tabla Impacto'!$A$3,IF(P9='[3]Tabla Impacto'!$C$3,'[3]Tabla Impacto'!$A$3,IF(P9='[3]Tabla Impacto'!$B$3,'[3]Tabla Impacto'!$A$3,IF(P9='[3]Tabla Impacto'!$D$4,'[3]Tabla Impacto'!$A$4,IF(P9='[3]Tabla Impacto'!$C$4,'[3]Tabla Impacto'!$A$4,IF(P9='[3]Tabla Impacto'!$B$4,'[3]Tabla Impacto'!$A$4,IF(P9='[3]Tabla Impacto'!$D$5,'[3]Tabla Impacto'!$A$5,IF(P9='[3]Tabla Impacto'!$C$5,'[3]Tabla Impacto'!$A$5,IF(P9='[3]Tabla Impacto'!$B$5,'[3]Tabla Impacto'!$A$5,IF(P9='[3]Tabla Impacto'!$D$6,'[3]Tabla Impacto'!$A$6,IF(P9='[3]Tabla Impacto'!$C$6,'[3]Tabla Impacto'!$A$6,IF(P9='[3]Tabla Impacto'!$B$6,'[3]Tabla Impacto'!$A$6,IF(P9='[3]Tabla Impacto'!$D$7,'[3]Tabla Impacto'!$A$7,IF(P9='[3]Tabla Impacto'!$C$7,'[3]Tabla Impacto'!$A$7,IF(P9='[3]Tabla Impacto'!$B$7,'[3]Tabla Impacto'!$A$7,0)))))))))))))))</f>
        <v>Moderado</v>
      </c>
      <c r="S9" s="49">
        <f>IF(R9="","",IF(R9="Leve",0.2,IF(R9="Menor",0.4,IF(R9="Moderado",0.6,IF(R9="Mayor",0.8,IF(R9="Catastrófico",1,))))))</f>
        <v>0.6</v>
      </c>
      <c r="T9" s="152" t="str">
        <f>IF(OR(AND(M9="Muy Baja",R9="Leve"),AND(M9="Muy Baja",R9="Menor"),AND(M9="Baja",R9="Leve")),"Bajo",IF(OR(AND(M9="Muy baja",R9="Moderado"),AND(M9="Baja",R9="Menor"),AND(M9="Baja",R9="Moderado"),AND(M9="Media",R9="Leve"),AND(M9="Media",R9="Menor"),AND(M9="Media",R9="Moderado"),AND(M9="Alta",R9="Leve"),AND(M9="Alta",R9="Menor")),"Moderado",IF(OR(AND(M9="Muy Baja",R9="Mayor"),AND(M9="Baja",R9="Mayor"),AND(M9="Media",R9="Mayor"),AND(M9="Alta",R9="Moderado"),AND(M9="Alta",R9="Mayor"),AND(M9="Muy Alta",R9="Leve"),AND(M9="Muy Alta",R9="Menor"),AND(M9="Muy Alta",R9="Moderado"),AND(M9="Muy Alta",R9="Mayor")),"Alto",IF(OR(AND(M9="Muy Baja",R9="Catastrófico"),AND(M9="Baja",R9="Catastrófico"),AND(M9="Media",R9="Catastrófico"),AND(M9="Alta",R9="Catastrófico"),AND(M9="Muy Alta",R9="Catastrófico")),"Extremo",""))))</f>
        <v>Moderado</v>
      </c>
      <c r="U9" s="58">
        <v>1</v>
      </c>
      <c r="V9" s="48" t="s">
        <v>84</v>
      </c>
      <c r="W9" s="46" t="str">
        <f t="shared" si="8"/>
        <v>Probabilidad</v>
      </c>
      <c r="X9" s="97" t="s">
        <v>57</v>
      </c>
      <c r="Y9" s="97" t="s">
        <v>58</v>
      </c>
      <c r="Z9" s="244" t="str">
        <f t="shared" si="5"/>
        <v>40%</v>
      </c>
      <c r="AA9" s="97" t="s">
        <v>71</v>
      </c>
      <c r="AB9" s="97" t="s">
        <v>60</v>
      </c>
      <c r="AC9" s="97" t="s">
        <v>61</v>
      </c>
      <c r="AD9" s="221">
        <f t="shared" si="9"/>
        <v>0.36</v>
      </c>
      <c r="AE9" s="140" t="str">
        <f t="shared" si="10"/>
        <v>Baja</v>
      </c>
      <c r="AF9" s="222">
        <f t="shared" si="11"/>
        <v>0.36</v>
      </c>
      <c r="AG9" s="47" t="str">
        <f t="shared" si="12"/>
        <v>Moderado</v>
      </c>
      <c r="AH9" s="49">
        <f t="shared" si="13"/>
        <v>0.6</v>
      </c>
      <c r="AI9" s="47" t="str">
        <f t="shared" si="14"/>
        <v>Moderado</v>
      </c>
      <c r="AJ9" s="97" t="s">
        <v>72</v>
      </c>
      <c r="AK9" s="48" t="s">
        <v>85</v>
      </c>
      <c r="AL9" s="54">
        <v>45323</v>
      </c>
      <c r="AM9" s="54">
        <v>45657</v>
      </c>
      <c r="AN9" s="48"/>
      <c r="AO9" s="48"/>
      <c r="AP9" s="58" t="s">
        <v>86</v>
      </c>
    </row>
    <row r="10" spans="1:61" ht="99.95" customHeight="1" x14ac:dyDescent="0.25">
      <c r="A10" s="98">
        <v>3</v>
      </c>
      <c r="B10" s="302" t="s">
        <v>87</v>
      </c>
      <c r="C10" s="55" t="s">
        <v>47</v>
      </c>
      <c r="D10" s="224"/>
      <c r="E10" s="302"/>
      <c r="F10" s="48" t="s">
        <v>48</v>
      </c>
      <c r="G10" s="295" t="s">
        <v>88</v>
      </c>
      <c r="H10" s="295" t="s">
        <v>89</v>
      </c>
      <c r="I10" s="237" t="s">
        <v>90</v>
      </c>
      <c r="J10" s="302" t="s">
        <v>52</v>
      </c>
      <c r="K10" s="48" t="s">
        <v>69</v>
      </c>
      <c r="L10" s="295">
        <v>54</v>
      </c>
      <c r="M10" s="284" t="str">
        <f>IF(L10&lt;=0,"",IF(L10&lt;=2,"Muy Baja",IF(L10&lt;=24,"Baja",IF(L10&lt;=500,"Media",IF(L10&lt;=5000,"Alta","Muy Alta")))))</f>
        <v>Media</v>
      </c>
      <c r="N10" s="287">
        <f>IF(M10="","",IF(M10="Muy Baja",0.2,IF(M10="Baja",0.4,IF(M10="Media",0.6,IF(M10="Alta",0.8,IF(M10="Muy Alta",1,))))))</f>
        <v>0.6</v>
      </c>
      <c r="O10" s="287" t="s">
        <v>54</v>
      </c>
      <c r="P10" s="304" t="s">
        <v>91</v>
      </c>
      <c r="Q10" s="225" t="str">
        <f>IF(NOT(ISERROR(MATCH(P10,'[4]Tabla Impacto.'!$A$220:$A$222,0))),'[4]Tabla Impacto.'!$E$222&amp;"Por favor no seleccionar los criterios de impacto(Afectación Económica o presupuestal y Pérdida Reputacional)",P10)</f>
        <v xml:space="preserve">     El riesgo afecta la imagen de la entidad con algunos usuarios de relevancia frente al logro de los objetivos</v>
      </c>
      <c r="R10" s="284" t="str">
        <f>IF(P10='[3]Tabla Impacto'!$D$3,'[3]Tabla Impacto'!$A$3,IF(P10='[3]Tabla Impacto'!$C$3,'[3]Tabla Impacto'!$A$3,IF(P10='[3]Tabla Impacto'!$B$3,'[3]Tabla Impacto'!$A$3,IF(P10='[3]Tabla Impacto'!$D$4,'[3]Tabla Impacto'!$A$4,IF(P10='[3]Tabla Impacto'!$C$4,'[3]Tabla Impacto'!$A$4,IF(P10='[3]Tabla Impacto'!$B$4,'[3]Tabla Impacto'!$A$4,IF(P10='[3]Tabla Impacto'!$D$5,'[3]Tabla Impacto'!$A$5,IF(P10='[3]Tabla Impacto'!$C$5,'[3]Tabla Impacto'!$A$5,IF(P10='[3]Tabla Impacto'!$B$5,'[3]Tabla Impacto'!$A$5,IF(P10='[3]Tabla Impacto'!$D$6,'[3]Tabla Impacto'!$A$6,IF(P10='[3]Tabla Impacto'!$C$6,'[3]Tabla Impacto'!$A$6,IF(P10='[3]Tabla Impacto'!$B$6,'[3]Tabla Impacto'!$A$6,IF(P10='[3]Tabla Impacto'!$D$7,'[3]Tabla Impacto'!$A$7,IF(P10='[3]Tabla Impacto'!$C$7,'[3]Tabla Impacto'!$A$7,IF(P10='[3]Tabla Impacto'!$B$7,'[3]Tabla Impacto'!$A$7,0)))))))))))))))</f>
        <v>Moderado</v>
      </c>
      <c r="S10" s="287">
        <f>IF(R10="","",IF(R10="Leve",0.2,IF(R10="Menor",0.4,IF(R10="Moderado",0.6,IF(R10="Mayor",0.8,IF(R10="Catastrófico",1,))))))</f>
        <v>0.6</v>
      </c>
      <c r="T10" s="284" t="str">
        <f>IF(OR(AND(M10="Muy Baja",R10="Leve"),AND(M10="Muy Baja",R10="Menor"),AND(M10="Baja",R10="Leve")),"Bajo",IF(OR(AND(M10="Muy baja",R10="Moderado"),AND(M10="Baja",R10="Menor"),AND(M10="Baja",R10="Moderado"),AND(M10="Media",R10="Leve"),AND(M10="Media",R10="Menor"),AND(M10="Media",R10="Moderado"),AND(M10="Alta",R10="Leve"),AND(M10="Alta",R10="Menor")),"Moderado",IF(OR(AND(M10="Muy Baja",R10="Mayor"),AND(M10="Baja",R10="Mayor"),AND(M10="Media",R10="Mayor"),AND(M10="Alta",R10="Moderado"),AND(M10="Alta",R10="Mayor"),AND(M10="Muy Alta",R10="Leve"),AND(M10="Muy Alta",R10="Menor"),AND(M10="Muy Alta",R10="Moderado"),AND(M10="Muy Alta",R10="Mayor")),"Alto",IF(OR(AND(M10="Muy Baja",R10="Catastrófico"),AND(M10="Baja",R10="Catastrófico"),AND(M10="Media",R10="Catastrófico"),AND(M10="Alta",R10="Catastrófico"),AND(M10="Muy Alta",R10="Catastrófico")),"Extremo",""))))</f>
        <v>Moderado</v>
      </c>
      <c r="U10" s="226">
        <v>1</v>
      </c>
      <c r="V10" s="48" t="s">
        <v>92</v>
      </c>
      <c r="W10" s="46" t="str">
        <f t="shared" si="8"/>
        <v>Probabilidad</v>
      </c>
      <c r="X10" s="97" t="s">
        <v>57</v>
      </c>
      <c r="Y10" s="97" t="s">
        <v>58</v>
      </c>
      <c r="Z10" s="244" t="str">
        <f t="shared" si="5"/>
        <v>40%</v>
      </c>
      <c r="AA10" s="97" t="s">
        <v>71</v>
      </c>
      <c r="AB10" s="97" t="s">
        <v>60</v>
      </c>
      <c r="AC10" s="97" t="s">
        <v>61</v>
      </c>
      <c r="AD10" s="221">
        <f t="shared" si="9"/>
        <v>0.36</v>
      </c>
      <c r="AE10" s="140" t="str">
        <f t="shared" si="10"/>
        <v>Baja</v>
      </c>
      <c r="AF10" s="222">
        <f t="shared" si="11"/>
        <v>0.36</v>
      </c>
      <c r="AG10" s="47" t="str">
        <f t="shared" si="12"/>
        <v>Moderado</v>
      </c>
      <c r="AH10" s="49">
        <f t="shared" si="13"/>
        <v>0.6</v>
      </c>
      <c r="AI10" s="47" t="str">
        <f t="shared" si="14"/>
        <v>Moderado</v>
      </c>
      <c r="AJ10" s="97" t="s">
        <v>72</v>
      </c>
      <c r="AK10" s="308" t="s">
        <v>93</v>
      </c>
      <c r="AL10" s="54">
        <v>45323</v>
      </c>
      <c r="AM10" s="54">
        <v>45657</v>
      </c>
      <c r="AN10" s="203"/>
      <c r="AO10" s="295"/>
      <c r="AP10" s="55" t="s">
        <v>86</v>
      </c>
    </row>
    <row r="11" spans="1:61" ht="99.95" customHeight="1" x14ac:dyDescent="0.25">
      <c r="A11" s="324">
        <v>4</v>
      </c>
      <c r="B11" s="344" t="s">
        <v>94</v>
      </c>
      <c r="C11" s="344" t="s">
        <v>47</v>
      </c>
      <c r="D11" s="227"/>
      <c r="E11" s="228"/>
      <c r="F11" s="330" t="s">
        <v>48</v>
      </c>
      <c r="G11" s="308" t="s">
        <v>95</v>
      </c>
      <c r="H11" s="308" t="s">
        <v>96</v>
      </c>
      <c r="I11" s="308" t="s">
        <v>97</v>
      </c>
      <c r="J11" s="302" t="s">
        <v>52</v>
      </c>
      <c r="K11" s="295" t="s">
        <v>69</v>
      </c>
      <c r="L11" s="330">
        <v>144</v>
      </c>
      <c r="M11" s="316" t="str">
        <f>IF(L11&lt;=0,"",IF(L11&lt;=2,"Muy Baja",IF(L11&lt;=24,"Baja",IF(L11&lt;=500,"Media",IF(L11&lt;=5000,"Alta","Muy Alta")))))</f>
        <v>Media</v>
      </c>
      <c r="N11" s="321">
        <f>IF(M11="","",IF(M11="Muy Baja",0.2,IF(M11="Baja",0.4,IF(M11="Media",0.6,IF(M11="Alta",0.8,IF(M11="Muy Alta",1,))))))</f>
        <v>0.6</v>
      </c>
      <c r="O11" s="205" t="s">
        <v>54</v>
      </c>
      <c r="P11" s="304" t="s">
        <v>91</v>
      </c>
      <c r="Q11" s="225" t="str">
        <f>IF(NOT(ISERROR(MATCH(P11,'[4]Tabla Impacto.'!$A$220:$A$222,0))),'[4]Tabla Impacto.'!$E$222&amp;"Por favor no seleccionar los criterios de impacto(Afectación Económica o presupuestal y Pérdida Reputacional)",P11)</f>
        <v xml:space="preserve">     El riesgo afecta la imagen de la entidad con algunos usuarios de relevancia frente al logro de los objetivos</v>
      </c>
      <c r="R11" s="316" t="str">
        <f>IF(P11='[3]Tabla Impacto'!$D$3,'[3]Tabla Impacto'!$A$3,IF(P11='[3]Tabla Impacto'!$C$3,'[3]Tabla Impacto'!$A$3,IF(P11='[3]Tabla Impacto'!$B$3,'[3]Tabla Impacto'!$A$3,IF(P11='[3]Tabla Impacto'!$D$4,'[3]Tabla Impacto'!$A$4,IF(P11='[3]Tabla Impacto'!$C$4,'[3]Tabla Impacto'!$A$4,IF(P11='[3]Tabla Impacto'!$B$4,'[3]Tabla Impacto'!$A$4,IF(P11='[3]Tabla Impacto'!$D$5,'[3]Tabla Impacto'!$A$5,IF(P11='[3]Tabla Impacto'!$C$5,'[3]Tabla Impacto'!$A$5,IF(P11='[3]Tabla Impacto'!$B$5,'[3]Tabla Impacto'!$A$5,IF(P11='[3]Tabla Impacto'!$D$6,'[3]Tabla Impacto'!$A$6,IF(P11='[3]Tabla Impacto'!$C$6,'[3]Tabla Impacto'!$A$6,IF(P11='[3]Tabla Impacto'!$B$6,'[3]Tabla Impacto'!$A$6,IF(P11='[3]Tabla Impacto'!$D$7,'[3]Tabla Impacto'!$A$7,IF(P11='[3]Tabla Impacto'!$C$7,'[3]Tabla Impacto'!$A$7,IF(P11='[3]Tabla Impacto'!$B$7,'[3]Tabla Impacto'!$A$7,0)))))))))))))))</f>
        <v>Moderado</v>
      </c>
      <c r="S11" s="321">
        <f>IF(R11="","",IF(R11="Leve",0.2,IF(R11="Menor",0.4,IF(R11="Moderado",0.6,IF(R11="Mayor",0.8,IF(R11="Catastrófico",1,))))))</f>
        <v>0.6</v>
      </c>
      <c r="T11" s="316" t="str">
        <f>IF(OR(AND(M11="Muy Baja",R11="Leve"),AND(M11="Muy Baja",R11="Menor"),AND(M11="Baja",R11="Leve")),"Bajo",IF(OR(AND(M11="Muy baja",R11="Moderado"),AND(M11="Baja",R11="Menor"),AND(M11="Baja",R11="Moderado"),AND(M11="Media",R11="Leve"),AND(M11="Media",R11="Menor"),AND(M11="Media",R11="Moderado"),AND(M11="Alta",R11="Leve"),AND(M11="Alta",R11="Menor")),"Moderado",IF(OR(AND(M11="Muy Baja",R11="Mayor"),AND(M11="Baja",R11="Mayor"),AND(M11="Media",R11="Mayor"),AND(M11="Alta",R11="Moderado"),AND(M11="Alta",R11="Mayor"),AND(M11="Muy Alta",R11="Leve"),AND(M11="Muy Alta",R11="Menor"),AND(M11="Muy Alta",R11="Moderado"),AND(M11="Muy Alta",R11="Mayor")),"Alto",IF(OR(AND(M11="Muy Baja",R11="Catastrófico"),AND(M11="Baja",R11="Catastrófico"),AND(M11="Media",R11="Catastrófico"),AND(M11="Alta",R11="Catastrófico"),AND(M11="Muy Alta",R11="Catastrófico")),"Extremo",""))))</f>
        <v>Moderado</v>
      </c>
      <c r="U11" s="226">
        <v>1</v>
      </c>
      <c r="V11" s="48" t="s">
        <v>98</v>
      </c>
      <c r="W11" s="46" t="str">
        <f t="shared" si="8"/>
        <v>Probabilidad</v>
      </c>
      <c r="X11" s="97" t="s">
        <v>57</v>
      </c>
      <c r="Y11" s="97" t="s">
        <v>58</v>
      </c>
      <c r="Z11" s="244" t="str">
        <f t="shared" si="5"/>
        <v>40%</v>
      </c>
      <c r="AA11" s="97" t="s">
        <v>71</v>
      </c>
      <c r="AB11" s="97" t="s">
        <v>60</v>
      </c>
      <c r="AC11" s="97" t="s">
        <v>61</v>
      </c>
      <c r="AD11" s="221">
        <f t="shared" si="9"/>
        <v>0.36</v>
      </c>
      <c r="AE11" s="140" t="str">
        <f t="shared" si="10"/>
        <v>Baja</v>
      </c>
      <c r="AF11" s="222">
        <f t="shared" si="11"/>
        <v>0.36</v>
      </c>
      <c r="AG11" s="47" t="str">
        <f t="shared" si="12"/>
        <v>Moderado</v>
      </c>
      <c r="AH11" s="49">
        <f t="shared" si="13"/>
        <v>0.6</v>
      </c>
      <c r="AI11" s="47" t="str">
        <f t="shared" si="14"/>
        <v>Moderado</v>
      </c>
      <c r="AJ11" s="97" t="s">
        <v>72</v>
      </c>
      <c r="AK11" s="203" t="s">
        <v>99</v>
      </c>
      <c r="AL11" s="54">
        <v>45323</v>
      </c>
      <c r="AM11" s="54">
        <v>45657</v>
      </c>
      <c r="AN11" s="203"/>
      <c r="AO11" s="295"/>
      <c r="AP11" s="226" t="s">
        <v>86</v>
      </c>
    </row>
    <row r="12" spans="1:61" ht="99.95" customHeight="1" x14ac:dyDescent="0.25">
      <c r="A12" s="326"/>
      <c r="B12" s="346"/>
      <c r="C12" s="345"/>
      <c r="D12" s="229"/>
      <c r="E12" s="230"/>
      <c r="F12" s="331"/>
      <c r="G12" s="309"/>
      <c r="H12" s="309"/>
      <c r="I12" s="309"/>
      <c r="J12" s="234"/>
      <c r="K12" s="212"/>
      <c r="L12" s="331"/>
      <c r="M12" s="317"/>
      <c r="N12" s="323"/>
      <c r="O12" s="231"/>
      <c r="P12" s="306"/>
      <c r="Q12" s="225"/>
      <c r="R12" s="317"/>
      <c r="S12" s="323"/>
      <c r="T12" s="317"/>
      <c r="U12" s="226">
        <v>2</v>
      </c>
      <c r="V12" s="48" t="s">
        <v>100</v>
      </c>
      <c r="W12" s="46" t="str">
        <f t="shared" si="8"/>
        <v>Probabilidad</v>
      </c>
      <c r="X12" s="97" t="s">
        <v>57</v>
      </c>
      <c r="Y12" s="97" t="s">
        <v>58</v>
      </c>
      <c r="Z12" s="244" t="str">
        <f t="shared" si="5"/>
        <v>40%</v>
      </c>
      <c r="AA12" s="97" t="s">
        <v>71</v>
      </c>
      <c r="AB12" s="97" t="s">
        <v>60</v>
      </c>
      <c r="AC12" s="97" t="s">
        <v>61</v>
      </c>
      <c r="AD12" s="221">
        <f t="shared" si="9"/>
        <v>0</v>
      </c>
      <c r="AE12" s="140" t="str">
        <f t="shared" si="10"/>
        <v>Muy Baja</v>
      </c>
      <c r="AF12" s="222">
        <f t="shared" si="11"/>
        <v>0</v>
      </c>
      <c r="AG12" s="47" t="str">
        <f t="shared" si="12"/>
        <v>Leve</v>
      </c>
      <c r="AH12" s="49">
        <f t="shared" si="13"/>
        <v>0</v>
      </c>
      <c r="AI12" s="47" t="str">
        <f t="shared" si="14"/>
        <v>Bajo</v>
      </c>
      <c r="AJ12" s="97" t="s">
        <v>72</v>
      </c>
      <c r="AK12" s="203" t="s">
        <v>99</v>
      </c>
      <c r="AL12" s="54">
        <v>45323</v>
      </c>
      <c r="AM12" s="54">
        <v>45657</v>
      </c>
      <c r="AN12" s="203"/>
      <c r="AO12" s="295"/>
      <c r="AP12" s="226" t="s">
        <v>86</v>
      </c>
    </row>
    <row r="13" spans="1:61" ht="99.95" customHeight="1" x14ac:dyDescent="0.25">
      <c r="A13" s="248">
        <v>5</v>
      </c>
      <c r="B13" s="55" t="s">
        <v>101</v>
      </c>
      <c r="C13" s="55" t="s">
        <v>47</v>
      </c>
      <c r="D13" s="232"/>
      <c r="E13" s="55"/>
      <c r="F13" s="48" t="s">
        <v>48</v>
      </c>
      <c r="G13" s="48" t="s">
        <v>102</v>
      </c>
      <c r="H13" s="48" t="s">
        <v>103</v>
      </c>
      <c r="I13" s="48" t="s">
        <v>104</v>
      </c>
      <c r="J13" s="302" t="s">
        <v>52</v>
      </c>
      <c r="K13" s="48" t="s">
        <v>69</v>
      </c>
      <c r="L13" s="295">
        <v>360</v>
      </c>
      <c r="M13" s="284" t="str">
        <f t="shared" ref="M13:M18" si="15">IF(L13&lt;=0,"",IF(L13&lt;=2,"Muy Baja",IF(L13&lt;=24,"Baja",IF(L13&lt;=500,"Media",IF(L13&lt;=5000,"Alta","Muy Alta")))))</f>
        <v>Media</v>
      </c>
      <c r="N13" s="287">
        <f t="shared" ref="N13:N18" si="16">IF(M13="","",IF(M13="Muy Baja",0.2,IF(M13="Baja",0.4,IF(M13="Media",0.6,IF(M13="Alta",0.8,IF(M13="Muy Alta",1,))))))</f>
        <v>0.6</v>
      </c>
      <c r="O13" s="205" t="s">
        <v>54</v>
      </c>
      <c r="P13" s="305" t="s">
        <v>91</v>
      </c>
      <c r="Q13" s="287" t="str">
        <f>IF(NOT(ISERROR(MATCH(P13,'[5]Tabla Impacto'!$B$221:$B$223,0))),'[5]Tabla Impacto'!$F$223&amp;"Por favor no seleccionar los criterios de impacto(Afectación Económica o presupuestal y Pérdida Reputacional)",P13)</f>
        <v xml:space="preserve">     El riesgo afecta la imagen de la entidad con algunos usuarios de relevancia frente al logro de los objetivos</v>
      </c>
      <c r="R13" s="233" t="str">
        <f>IF(OR(Q13='[6]Tabla Impacto'!$C$11,Q13='[6]Tabla Impacto'!$D$11),"Leve",IF(OR(Q13='[6]Tabla Impacto'!$C$12,Q13='[6]Tabla Impacto'!$D$12),"Menor",IF(OR(Q13='[6]Tabla Impacto'!$C$13,Q13='[6]Tabla Impacto'!$D$13),"Moderado",IF(OR(Q13='[6]Tabla Impacto'!$C$14,Q13='[6]Tabla Impacto'!$D$14),"Mayor",IF(OR(Q13='[6]Tabla Impacto'!$C$15,Q13='[6]Tabla Impacto'!$D$15),"Catastrófico","")))))</f>
        <v>Moderado</v>
      </c>
      <c r="S13" s="287">
        <f t="shared" ref="S13:S18" si="17">IF(R13="","",IF(R13="Leve",0.2,IF(R13="Menor",0.4,IF(R13="Moderado",0.6,IF(R13="Mayor",0.8,IF(R13="Catastrófico",1,))))))</f>
        <v>0.6</v>
      </c>
      <c r="T13" s="284" t="str">
        <f t="shared" ref="T13:T18" si="18">IF(OR(AND(M13="Muy Baja",R13="Leve"),AND(M13="Muy Baja",R13="Menor"),AND(M13="Baja",R13="Leve")),"Bajo",IF(OR(AND(M13="Muy baja",R13="Moderado"),AND(M13="Baja",R13="Menor"),AND(M13="Baja",R13="Moderado"),AND(M13="Media",R13="Leve"),AND(M13="Media",R13="Menor"),AND(M13="Media",R13="Moderado"),AND(M13="Alta",R13="Leve"),AND(M13="Alta",R13="Menor")),"Moderado",IF(OR(AND(M13="Muy Baja",R13="Mayor"),AND(M13="Baja",R13="Mayor"),AND(M13="Media",R13="Mayor"),AND(M13="Alta",R13="Moderado"),AND(M13="Alta",R13="Mayor"),AND(M13="Muy Alta",R13="Leve"),AND(M13="Muy Alta",R13="Menor"),AND(M13="Muy Alta",R13="Moderado"),AND(M13="Muy Alta",R13="Mayor")),"Alto",IF(OR(AND(M13="Muy Baja",R13="Catastrófico"),AND(M13="Baja",R13="Catastrófico"),AND(M13="Media",R13="Catastrófico"),AND(M13="Alta",R13="Catastrófico"),AND(M13="Muy Alta",R13="Catastrófico")),"Extremo",""))))</f>
        <v>Moderado</v>
      </c>
      <c r="U13" s="58">
        <v>1</v>
      </c>
      <c r="V13" s="100" t="s">
        <v>105</v>
      </c>
      <c r="W13" s="46" t="str">
        <f t="shared" si="8"/>
        <v>Probabilidad</v>
      </c>
      <c r="X13" s="97" t="s">
        <v>57</v>
      </c>
      <c r="Y13" s="97" t="s">
        <v>58</v>
      </c>
      <c r="Z13" s="244" t="str">
        <f t="shared" si="5"/>
        <v>40%</v>
      </c>
      <c r="AA13" s="97" t="s">
        <v>71</v>
      </c>
      <c r="AB13" s="97" t="s">
        <v>60</v>
      </c>
      <c r="AC13" s="97" t="s">
        <v>61</v>
      </c>
      <c r="AD13" s="221">
        <f t="shared" si="9"/>
        <v>0.36</v>
      </c>
      <c r="AE13" s="140" t="str">
        <f t="shared" si="10"/>
        <v>Baja</v>
      </c>
      <c r="AF13" s="222">
        <f t="shared" si="11"/>
        <v>0.36</v>
      </c>
      <c r="AG13" s="47" t="str">
        <f t="shared" si="12"/>
        <v>Moderado</v>
      </c>
      <c r="AH13" s="49">
        <f t="shared" si="13"/>
        <v>0.6</v>
      </c>
      <c r="AI13" s="47" t="str">
        <f t="shared" si="14"/>
        <v>Moderado</v>
      </c>
      <c r="AJ13" s="97" t="s">
        <v>72</v>
      </c>
      <c r="AK13" s="48" t="s">
        <v>106</v>
      </c>
      <c r="AL13" s="54">
        <v>45323</v>
      </c>
      <c r="AM13" s="54">
        <v>45657</v>
      </c>
      <c r="AN13" s="203"/>
      <c r="AO13" s="295"/>
      <c r="AP13" s="226" t="s">
        <v>86</v>
      </c>
    </row>
    <row r="14" spans="1:61" ht="99.95" customHeight="1" x14ac:dyDescent="0.25">
      <c r="A14" s="248">
        <v>6</v>
      </c>
      <c r="B14" s="55" t="s">
        <v>107</v>
      </c>
      <c r="C14" s="55" t="s">
        <v>47</v>
      </c>
      <c r="D14" s="232"/>
      <c r="E14" s="55"/>
      <c r="F14" s="48" t="s">
        <v>48</v>
      </c>
      <c r="G14" s="55" t="s">
        <v>108</v>
      </c>
      <c r="H14" s="55" t="s">
        <v>109</v>
      </c>
      <c r="I14" s="55" t="s">
        <v>110</v>
      </c>
      <c r="J14" s="55" t="s">
        <v>52</v>
      </c>
      <c r="K14" s="48" t="s">
        <v>69</v>
      </c>
      <c r="L14" s="58">
        <v>12</v>
      </c>
      <c r="M14" s="152" t="str">
        <f t="shared" si="15"/>
        <v>Baja</v>
      </c>
      <c r="N14" s="49">
        <f t="shared" si="16"/>
        <v>0.4</v>
      </c>
      <c r="O14" s="49" t="s">
        <v>111</v>
      </c>
      <c r="P14" s="53" t="s">
        <v>55</v>
      </c>
      <c r="Q14" s="119" t="str">
        <f>P14</f>
        <v xml:space="preserve">     El riesgo afecta la imagen de la entidad internamente, de conocimiento general, nivel interno, de junta directiva, y accionistas y/o de proveedores </v>
      </c>
      <c r="R14" s="152" t="str">
        <f>IF(P14='[3]Tabla Impacto'!$D$3,'[3]Tabla Impacto'!$A$3,IF(P14='[3]Tabla Impacto'!$C$3,'[3]Tabla Impacto'!$A$3,IF(P14='[3]Tabla Impacto'!$B$3,'[3]Tabla Impacto'!$A$3,IF(P14='[3]Tabla Impacto'!$D$4,'[3]Tabla Impacto'!$A$4,IF(P14='[3]Tabla Impacto'!$C$4,'[3]Tabla Impacto'!$A$4,IF(P14='[3]Tabla Impacto'!$B$4,'[3]Tabla Impacto'!$A$4,IF(P14='[3]Tabla Impacto'!$D$5,'[3]Tabla Impacto'!$A$5,IF(P14='[3]Tabla Impacto'!$C$5,'[3]Tabla Impacto'!$A$5,IF(P14='[3]Tabla Impacto'!$B$5,'[3]Tabla Impacto'!$A$5,IF(P14='[3]Tabla Impacto'!$D$6,'[3]Tabla Impacto'!$A$6,IF(P14='[3]Tabla Impacto'!$C$6,'[3]Tabla Impacto'!$A$6,IF(P14='[3]Tabla Impacto'!$B$6,'[3]Tabla Impacto'!$A$6,IF(P14='[3]Tabla Impacto'!$D$7,'[3]Tabla Impacto'!$A$7,IF(P14='[3]Tabla Impacto'!$C$7,'[3]Tabla Impacto'!$A$7,IF(P14='[3]Tabla Impacto'!$B$7,'[3]Tabla Impacto'!$A$7,0)))))))))))))))</f>
        <v>Menor</v>
      </c>
      <c r="S14" s="49">
        <f t="shared" si="17"/>
        <v>0.4</v>
      </c>
      <c r="T14" s="152" t="str">
        <f t="shared" si="18"/>
        <v>Moderado</v>
      </c>
      <c r="U14" s="58">
        <v>1</v>
      </c>
      <c r="V14" s="236" t="s">
        <v>112</v>
      </c>
      <c r="W14" s="46" t="str">
        <f t="shared" si="8"/>
        <v>Probabilidad</v>
      </c>
      <c r="X14" s="97" t="s">
        <v>57</v>
      </c>
      <c r="Y14" s="97" t="s">
        <v>58</v>
      </c>
      <c r="Z14" s="244" t="str">
        <f t="shared" si="5"/>
        <v>40%</v>
      </c>
      <c r="AA14" s="97" t="s">
        <v>71</v>
      </c>
      <c r="AB14" s="97" t="s">
        <v>60</v>
      </c>
      <c r="AC14" s="97" t="s">
        <v>61</v>
      </c>
      <c r="AD14" s="221">
        <f t="shared" si="9"/>
        <v>0.24</v>
      </c>
      <c r="AE14" s="140" t="str">
        <f t="shared" si="10"/>
        <v>Baja</v>
      </c>
      <c r="AF14" s="222">
        <f t="shared" si="11"/>
        <v>0.24</v>
      </c>
      <c r="AG14" s="47" t="str">
        <f t="shared" si="12"/>
        <v>Menor</v>
      </c>
      <c r="AH14" s="49">
        <f t="shared" si="13"/>
        <v>0.4</v>
      </c>
      <c r="AI14" s="47" t="str">
        <f t="shared" si="14"/>
        <v>Moderado</v>
      </c>
      <c r="AJ14" s="97" t="s">
        <v>72</v>
      </c>
      <c r="AK14" s="58" t="s">
        <v>113</v>
      </c>
      <c r="AL14" s="54">
        <v>45323</v>
      </c>
      <c r="AM14" s="54">
        <v>45657</v>
      </c>
      <c r="AN14" s="235"/>
      <c r="AO14" s="48"/>
      <c r="AP14" s="226" t="s">
        <v>86</v>
      </c>
    </row>
    <row r="15" spans="1:61" ht="99.95" customHeight="1" x14ac:dyDescent="0.25">
      <c r="A15" s="248">
        <v>7</v>
      </c>
      <c r="B15" s="55" t="s">
        <v>114</v>
      </c>
      <c r="C15" s="55" t="s">
        <v>47</v>
      </c>
      <c r="D15" s="55" t="s">
        <v>115</v>
      </c>
      <c r="E15" s="55" t="s">
        <v>115</v>
      </c>
      <c r="F15" s="48" t="s">
        <v>116</v>
      </c>
      <c r="G15" s="48" t="s">
        <v>117</v>
      </c>
      <c r="H15" s="48" t="s">
        <v>118</v>
      </c>
      <c r="I15" s="48" t="s">
        <v>119</v>
      </c>
      <c r="J15" s="55" t="s">
        <v>52</v>
      </c>
      <c r="K15" s="48" t="s">
        <v>69</v>
      </c>
      <c r="L15" s="48">
        <v>150</v>
      </c>
      <c r="M15" s="152" t="str">
        <f t="shared" si="15"/>
        <v>Media</v>
      </c>
      <c r="N15" s="49">
        <f t="shared" si="16"/>
        <v>0.6</v>
      </c>
      <c r="O15" s="49" t="s">
        <v>54</v>
      </c>
      <c r="P15" s="53" t="s">
        <v>120</v>
      </c>
      <c r="Q15" s="119" t="str">
        <f>P15</f>
        <v xml:space="preserve">     Entre 50 y 100 SMLMV </v>
      </c>
      <c r="R15" s="152" t="str">
        <f>IF(P15='Tabla Impacto'!$D$3,'Tabla Impacto'!$A$3,IF(P15='Tabla Impacto'!$C$3,'Tabla Impacto'!$A$3,IF(P15='Tabla Impacto'!$B$3,'Tabla Impacto'!$A$3,IF(P15='Tabla Impacto'!$D$4,'Tabla Impacto'!$A$4,IF(P15='Tabla Impacto'!$C$4,'Tabla Impacto'!$A$4,IF(P15='Tabla Impacto'!$B$4,'Tabla Impacto'!$A$4,IF(P15='Tabla Impacto'!$D$5,'Tabla Impacto'!$A$5,IF(P15='Tabla Impacto'!$C$5,'Tabla Impacto'!$A$5,IF(P15='Tabla Impacto'!$B$5,'Tabla Impacto'!$A$5,IF(P15='Tabla Impacto'!$D$6,'Tabla Impacto'!$A$6,IF(P15='Tabla Impacto'!$C$6,'Tabla Impacto'!$A$6,IF(P15='Tabla Impacto'!$B$6,'Tabla Impacto'!$A$6,IF(P15='Tabla Impacto'!$D$7,'Tabla Impacto'!$A$7,IF(P15='Tabla Impacto'!$C$7,'Tabla Impacto'!$A$7,IF(P15='Tabla Impacto'!$B$7,'Tabla Impacto'!$A$7,0)))))))))))))))</f>
        <v>Moderado</v>
      </c>
      <c r="S15" s="49">
        <f t="shared" si="17"/>
        <v>0.6</v>
      </c>
      <c r="T15" s="152" t="str">
        <f t="shared" si="18"/>
        <v>Moderado</v>
      </c>
      <c r="U15" s="58">
        <v>1</v>
      </c>
      <c r="V15" s="58" t="s">
        <v>121</v>
      </c>
      <c r="W15" s="46" t="str">
        <f>IF(OR(X15="Preventivo",X15="Detectivo"),"Probabilidad",IF(X15="Correctivo","Impacto",""))</f>
        <v>Probabilidad</v>
      </c>
      <c r="X15" s="97" t="s">
        <v>57</v>
      </c>
      <c r="Y15" s="97" t="s">
        <v>58</v>
      </c>
      <c r="Z15" s="244" t="str">
        <f t="shared" si="5"/>
        <v>40%</v>
      </c>
      <c r="AA15" s="97" t="s">
        <v>71</v>
      </c>
      <c r="AB15" s="97" t="s">
        <v>60</v>
      </c>
      <c r="AC15" s="97" t="s">
        <v>61</v>
      </c>
      <c r="AD15" s="245"/>
      <c r="AE15" s="140" t="str">
        <f t="shared" si="10"/>
        <v/>
      </c>
      <c r="AF15" s="222">
        <f t="shared" ref="AF15" si="19">+AD15</f>
        <v>0</v>
      </c>
      <c r="AG15" s="47" t="str">
        <f t="shared" ref="AG15:AG23" si="20">IFERROR(IF(AH15="","",IF(AH15&lt;=0.2,"Leve",IF(AH15&lt;=0.4,"Menor",IF(AH15&lt;=0.6,"Moderado",IF(AH15&lt;=0.8,"Mayor","Catastrófico"))))),"")</f>
        <v>Moderado</v>
      </c>
      <c r="AH15" s="49">
        <f t="shared" ref="AH15" si="21">IFERROR(IF(W15="Impacto",(S15-(+S15*Z15)),IF(W15="Probabilidad",S15,"")),"")</f>
        <v>0.6</v>
      </c>
      <c r="AI15" s="47" t="str">
        <f t="shared" si="14"/>
        <v/>
      </c>
      <c r="AJ15" s="97" t="s">
        <v>72</v>
      </c>
      <c r="AK15" s="48" t="s">
        <v>122</v>
      </c>
      <c r="AL15" s="44">
        <v>45323</v>
      </c>
      <c r="AM15" s="44">
        <v>45657</v>
      </c>
      <c r="AN15" s="48" t="s">
        <v>63</v>
      </c>
      <c r="AO15" s="48" t="s">
        <v>63</v>
      </c>
      <c r="AP15" s="83" t="s">
        <v>123</v>
      </c>
    </row>
    <row r="16" spans="1:61" ht="99.95" customHeight="1" x14ac:dyDescent="0.25">
      <c r="A16" s="248">
        <v>8</v>
      </c>
      <c r="B16" s="55" t="s">
        <v>124</v>
      </c>
      <c r="C16" s="55" t="s">
        <v>47</v>
      </c>
      <c r="D16" s="55"/>
      <c r="E16" s="55"/>
      <c r="F16" s="48" t="s">
        <v>48</v>
      </c>
      <c r="G16" s="48" t="s">
        <v>125</v>
      </c>
      <c r="H16" s="309" t="s">
        <v>126</v>
      </c>
      <c r="I16" s="48" t="s">
        <v>127</v>
      </c>
      <c r="J16" s="55" t="s">
        <v>52</v>
      </c>
      <c r="K16" s="48" t="s">
        <v>128</v>
      </c>
      <c r="L16" s="48">
        <v>15</v>
      </c>
      <c r="M16" s="152" t="str">
        <f t="shared" si="15"/>
        <v>Baja</v>
      </c>
      <c r="N16" s="49">
        <f t="shared" si="16"/>
        <v>0.4</v>
      </c>
      <c r="O16" s="49" t="s">
        <v>54</v>
      </c>
      <c r="P16" s="53" t="s">
        <v>55</v>
      </c>
      <c r="Q16" s="119"/>
      <c r="R16" s="152" t="str">
        <f>IF(P16='[7]Tabla Impacto'!$D$3,'[7]Tabla Impacto'!$A$3,IF(P16='[7]Tabla Impacto'!$C$3,'[7]Tabla Impacto'!$A$3,IF(P16='[7]Tabla Impacto'!$B$3,'[7]Tabla Impacto'!$A$3,IF(P16='[7]Tabla Impacto'!$D$4,'[7]Tabla Impacto'!$A$4,IF(P16='[7]Tabla Impacto'!$C$4,'[7]Tabla Impacto'!$A$4,IF(P16='[7]Tabla Impacto'!$B$4,'[7]Tabla Impacto'!$A$4,IF(P16='[7]Tabla Impacto'!$D$5,'[7]Tabla Impacto'!$A$5,IF(P16='[7]Tabla Impacto'!$C$5,'[7]Tabla Impacto'!$A$5,IF(P16='[7]Tabla Impacto'!$B$5,'[7]Tabla Impacto'!$A$5,IF(P16='[7]Tabla Impacto'!$D$6,'[7]Tabla Impacto'!$A$6,IF(P16='[7]Tabla Impacto'!$C$6,'[7]Tabla Impacto'!$A$6,IF(P16='[7]Tabla Impacto'!$B$6,'[7]Tabla Impacto'!$A$6,IF(P16='[7]Tabla Impacto'!$D$7,'[7]Tabla Impacto'!$A$7,IF(P16='[7]Tabla Impacto'!$C$7,'[7]Tabla Impacto'!$A$7,IF(P16='[7]Tabla Impacto'!$B$7,'[7]Tabla Impacto'!$A$7,0)))))))))))))))</f>
        <v>Menor</v>
      </c>
      <c r="S16" s="242">
        <f t="shared" si="17"/>
        <v>0.4</v>
      </c>
      <c r="T16" s="243" t="str">
        <f t="shared" si="18"/>
        <v>Moderado</v>
      </c>
      <c r="U16" s="58">
        <v>1</v>
      </c>
      <c r="V16" s="48" t="s">
        <v>129</v>
      </c>
      <c r="W16" s="46" t="str">
        <f>IF(OR(X16="Preventivo",X16="Detectivo"),"Probabilidad",IF(X16="Correctivo","Impacto",""))</f>
        <v>Probabilidad</v>
      </c>
      <c r="X16" s="97" t="s">
        <v>57</v>
      </c>
      <c r="Y16" s="97" t="s">
        <v>58</v>
      </c>
      <c r="Z16" s="244" t="str">
        <f t="shared" ref="Z16:Z22" si="22">IF(AND(X16="Preventivo",Y16="Automático"),"50%",IF(AND(X16="Preventivo",Y16="Manual"),"40%",IF(AND(X16="Detectivo",Y16="Automático"),"40%",IF(AND(X16="Detectivo",Y16="Manual"),"30%",IF(AND(X16="Correctivo",Y16="Automático"),"35%",IF(AND(X16="Correctivo",Y16="Manual"),"25%",""))))))</f>
        <v>40%</v>
      </c>
      <c r="AA16" s="97" t="s">
        <v>71</v>
      </c>
      <c r="AB16" s="97" t="s">
        <v>60</v>
      </c>
      <c r="AC16" s="97" t="s">
        <v>61</v>
      </c>
      <c r="AD16" s="245"/>
      <c r="AE16" s="140" t="str">
        <f t="shared" si="10"/>
        <v/>
      </c>
      <c r="AF16" s="246"/>
      <c r="AG16" s="47" t="str">
        <f t="shared" si="20"/>
        <v>Menor</v>
      </c>
      <c r="AH16" s="49">
        <f>IFERROR(IF(W16="Impacto",(S16-(+S16*Z16)),IF(W16="Probabilidad",S16,"")),"")</f>
        <v>0.4</v>
      </c>
      <c r="AI16" s="47" t="str">
        <f t="shared" si="14"/>
        <v/>
      </c>
      <c r="AJ16" s="97" t="s">
        <v>72</v>
      </c>
      <c r="AK16" s="247" t="s">
        <v>130</v>
      </c>
      <c r="AL16" s="54">
        <v>45323</v>
      </c>
      <c r="AM16" s="54">
        <v>45323</v>
      </c>
      <c r="AN16" s="48"/>
      <c r="AO16" s="48"/>
      <c r="AP16" s="83" t="s">
        <v>131</v>
      </c>
    </row>
    <row r="17" spans="1:42" ht="99.95" customHeight="1" x14ac:dyDescent="0.25">
      <c r="A17" s="248">
        <v>9</v>
      </c>
      <c r="B17" s="55" t="s">
        <v>124</v>
      </c>
      <c r="C17" s="55" t="s">
        <v>47</v>
      </c>
      <c r="D17" s="240"/>
      <c r="E17" s="240"/>
      <c r="F17" s="48" t="s">
        <v>48</v>
      </c>
      <c r="G17" s="48" t="s">
        <v>132</v>
      </c>
      <c r="H17" s="48" t="s">
        <v>133</v>
      </c>
      <c r="I17" s="48" t="s">
        <v>134</v>
      </c>
      <c r="J17" s="55" t="s">
        <v>52</v>
      </c>
      <c r="K17" s="48" t="s">
        <v>69</v>
      </c>
      <c r="L17" s="241">
        <v>24</v>
      </c>
      <c r="M17" s="152" t="str">
        <f t="shared" si="15"/>
        <v>Baja</v>
      </c>
      <c r="N17" s="49">
        <f t="shared" si="16"/>
        <v>0.4</v>
      </c>
      <c r="O17" s="49" t="s">
        <v>111</v>
      </c>
      <c r="P17" s="53" t="s">
        <v>55</v>
      </c>
      <c r="Q17" s="119"/>
      <c r="R17" s="152" t="str">
        <f>IF(P17='[7]Tabla Impacto'!$D$3,'[7]Tabla Impacto'!$A$3,IF(P17='[7]Tabla Impacto'!$C$3,'[7]Tabla Impacto'!$A$3,IF(P17='[7]Tabla Impacto'!$B$3,'[7]Tabla Impacto'!$A$3,IF(P17='[7]Tabla Impacto'!$D$4,'[7]Tabla Impacto'!$A$4,IF(P17='[7]Tabla Impacto'!$C$4,'[7]Tabla Impacto'!$A$4,IF(P17='[7]Tabla Impacto'!$B$4,'[7]Tabla Impacto'!$A$4,IF(P17='[7]Tabla Impacto'!$D$5,'[7]Tabla Impacto'!$A$5,IF(P17='[7]Tabla Impacto'!$C$5,'[7]Tabla Impacto'!$A$5,IF(P17='[7]Tabla Impacto'!$B$5,'[7]Tabla Impacto'!$A$5,IF(P17='[7]Tabla Impacto'!$D$6,'[7]Tabla Impacto'!$A$6,IF(P17='[7]Tabla Impacto'!$C$6,'[7]Tabla Impacto'!$A$6,IF(P17='[7]Tabla Impacto'!$B$6,'[7]Tabla Impacto'!$A$6,IF(P17='[7]Tabla Impacto'!$D$7,'[7]Tabla Impacto'!$A$7,IF(P17='[7]Tabla Impacto'!$C$7,'[7]Tabla Impacto'!$A$7,IF(P17='[7]Tabla Impacto'!$B$7,'[7]Tabla Impacto'!$A$7,0)))))))))))))))</f>
        <v>Menor</v>
      </c>
      <c r="S17" s="242">
        <f t="shared" si="17"/>
        <v>0.4</v>
      </c>
      <c r="T17" s="243" t="str">
        <f t="shared" si="18"/>
        <v>Moderado</v>
      </c>
      <c r="U17" s="248">
        <v>2</v>
      </c>
      <c r="V17" s="48" t="s">
        <v>135</v>
      </c>
      <c r="W17" s="46" t="str">
        <f>IF(OR(X17="Preventivo",X17="Detectivo"),"Probabilidad",IF(X17="Correctivo","Impacto",""))</f>
        <v>Probabilidad</v>
      </c>
      <c r="X17" s="97" t="s">
        <v>57</v>
      </c>
      <c r="Y17" s="97" t="s">
        <v>58</v>
      </c>
      <c r="Z17" s="244" t="str">
        <f t="shared" si="22"/>
        <v>40%</v>
      </c>
      <c r="AA17" s="97" t="s">
        <v>71</v>
      </c>
      <c r="AB17" s="97" t="s">
        <v>60</v>
      </c>
      <c r="AC17" s="97" t="s">
        <v>61</v>
      </c>
      <c r="AD17" s="245"/>
      <c r="AE17" s="140" t="str">
        <f t="shared" si="10"/>
        <v/>
      </c>
      <c r="AF17" s="222">
        <f t="shared" ref="AF17:AF23" si="23">+AD17</f>
        <v>0</v>
      </c>
      <c r="AG17" s="47" t="str">
        <f t="shared" si="20"/>
        <v>Menor</v>
      </c>
      <c r="AH17" s="49">
        <f t="shared" ref="AH17:AH22" si="24">IFERROR(IF(W17="Impacto",(S17-(+S17*Z17)),IF(W17="Probabilidad",S17,"")),"")</f>
        <v>0.4</v>
      </c>
      <c r="AI17" s="47" t="str">
        <f t="shared" si="14"/>
        <v/>
      </c>
      <c r="AJ17" s="97" t="s">
        <v>72</v>
      </c>
      <c r="AK17" s="247" t="s">
        <v>136</v>
      </c>
      <c r="AL17" s="54">
        <v>45323</v>
      </c>
      <c r="AM17" s="54">
        <v>45323</v>
      </c>
      <c r="AN17" s="48"/>
      <c r="AO17" s="48"/>
      <c r="AP17" s="83" t="s">
        <v>137</v>
      </c>
    </row>
    <row r="18" spans="1:42" ht="99.95" customHeight="1" x14ac:dyDescent="0.25">
      <c r="A18" s="248">
        <v>10</v>
      </c>
      <c r="B18" s="248" t="s">
        <v>138</v>
      </c>
      <c r="C18" s="55" t="s">
        <v>47</v>
      </c>
      <c r="D18" s="248"/>
      <c r="E18" s="248"/>
      <c r="F18" s="48" t="s">
        <v>48</v>
      </c>
      <c r="G18" s="48" t="s">
        <v>139</v>
      </c>
      <c r="H18" s="48" t="s">
        <v>140</v>
      </c>
      <c r="I18" s="58" t="s">
        <v>141</v>
      </c>
      <c r="J18" s="55" t="s">
        <v>52</v>
      </c>
      <c r="K18" s="48" t="s">
        <v>69</v>
      </c>
      <c r="L18" s="48">
        <v>20</v>
      </c>
      <c r="M18" s="152" t="str">
        <f t="shared" si="15"/>
        <v>Baja</v>
      </c>
      <c r="N18" s="49">
        <f t="shared" si="16"/>
        <v>0.4</v>
      </c>
      <c r="O18" s="49" t="s">
        <v>111</v>
      </c>
      <c r="P18" s="53" t="s">
        <v>55</v>
      </c>
      <c r="Q18" s="49" t="str">
        <f>IF(NOT(ISERROR(MATCH(P18,'[4]Tabla Impacto.'!$A$220:$A$222,0))),'[4]Tabla Impacto.'!$E$222&amp;"Por favor no seleccionar los criterios de impacto(Afectación Económica o presupuestal y Pérdida Reputacional)",P18)</f>
        <v xml:space="preserve">     El riesgo afecta la imagen de la entidad internamente, de conocimiento general, nivel interno, de junta directiva, y accionistas y/o de proveedores </v>
      </c>
      <c r="R18" s="152" t="str">
        <f>IF(P18='[8]Tabla Impacto'!$D$3,'[8]Tabla Impacto'!$A$3,IF(P18='[8]Tabla Impacto'!$C$3,'[8]Tabla Impacto'!$A$3,IF(P18='[8]Tabla Impacto'!$B$3,'[8]Tabla Impacto'!$A$3,IF(P18='[8]Tabla Impacto'!$D$4,'[8]Tabla Impacto'!$A$4,IF(P18='[8]Tabla Impacto'!$C$4,'[8]Tabla Impacto'!$A$4,IF(P18='[8]Tabla Impacto'!$B$4,'[8]Tabla Impacto'!$A$4,IF(P18='[8]Tabla Impacto'!$D$5,'[8]Tabla Impacto'!$A$5,IF(P18='[8]Tabla Impacto'!$C$5,'[8]Tabla Impacto'!$A$5,IF(P18='[8]Tabla Impacto'!$B$5,'[8]Tabla Impacto'!$A$5,IF(P18='[8]Tabla Impacto'!$D$6,'[8]Tabla Impacto'!$A$6,IF(P18='[8]Tabla Impacto'!$C$6,'[8]Tabla Impacto'!$A$6,IF(P18='[8]Tabla Impacto'!$B$6,'[8]Tabla Impacto'!$A$6,IF(P18='[8]Tabla Impacto'!$D$7,'[8]Tabla Impacto'!$A$7,IF(P18='[8]Tabla Impacto'!$C$7,'[8]Tabla Impacto'!$A$7,IF(P18='[8]Tabla Impacto'!$B$7,'[8]Tabla Impacto'!$A$7,0)))))))))))))))</f>
        <v>Menor</v>
      </c>
      <c r="S18" s="49">
        <f t="shared" si="17"/>
        <v>0.4</v>
      </c>
      <c r="T18" s="152" t="str">
        <f t="shared" si="18"/>
        <v>Moderado</v>
      </c>
      <c r="U18" s="58">
        <v>1</v>
      </c>
      <c r="V18" s="48" t="s">
        <v>142</v>
      </c>
      <c r="W18" s="46" t="str">
        <f t="shared" ref="W18:W22" si="25">IF(OR(X18="Preventivo",X18="Detectivo"),"Probabilidad",IF(X18="Correctivo","Impacto",""))</f>
        <v>Probabilidad</v>
      </c>
      <c r="X18" s="97" t="s">
        <v>57</v>
      </c>
      <c r="Y18" s="97" t="s">
        <v>58</v>
      </c>
      <c r="Z18" s="244" t="str">
        <f t="shared" si="22"/>
        <v>40%</v>
      </c>
      <c r="AA18" s="97" t="s">
        <v>71</v>
      </c>
      <c r="AB18" s="97" t="s">
        <v>60</v>
      </c>
      <c r="AC18" s="97" t="s">
        <v>61</v>
      </c>
      <c r="AD18" s="221">
        <f t="shared" ref="AD18:AD22" si="26">IFERROR(IF(W18="Probabilidad",(N18-(+N18*Z18)),IF(W18="Impacto",N18,"")),"")</f>
        <v>0.24</v>
      </c>
      <c r="AE18" s="140" t="str">
        <f t="shared" si="10"/>
        <v>Baja</v>
      </c>
      <c r="AF18" s="222">
        <f t="shared" si="23"/>
        <v>0.24</v>
      </c>
      <c r="AG18" s="47" t="str">
        <f t="shared" si="20"/>
        <v>Menor</v>
      </c>
      <c r="AH18" s="49">
        <f t="shared" si="24"/>
        <v>0.4</v>
      </c>
      <c r="AI18" s="47" t="str">
        <f t="shared" si="14"/>
        <v>Moderado</v>
      </c>
      <c r="AJ18" s="97" t="s">
        <v>72</v>
      </c>
      <c r="AK18" s="249" t="s">
        <v>143</v>
      </c>
      <c r="AL18" s="54">
        <v>45323</v>
      </c>
      <c r="AM18" s="54">
        <v>45657</v>
      </c>
      <c r="AN18" s="48" t="s">
        <v>63</v>
      </c>
      <c r="AO18" s="48" t="s">
        <v>63</v>
      </c>
      <c r="AP18" s="55" t="s">
        <v>144</v>
      </c>
    </row>
    <row r="19" spans="1:42" ht="99.95" customHeight="1" x14ac:dyDescent="0.25">
      <c r="A19" s="248">
        <v>11</v>
      </c>
      <c r="B19" s="55" t="s">
        <v>114</v>
      </c>
      <c r="C19" s="55" t="s">
        <v>47</v>
      </c>
      <c r="D19" s="248"/>
      <c r="E19" s="248"/>
      <c r="F19" s="48" t="s">
        <v>65</v>
      </c>
      <c r="G19" s="48" t="s">
        <v>145</v>
      </c>
      <c r="H19" s="48" t="s">
        <v>146</v>
      </c>
      <c r="I19" s="48" t="s">
        <v>147</v>
      </c>
      <c r="J19" s="55" t="s">
        <v>52</v>
      </c>
      <c r="K19" s="48" t="s">
        <v>69</v>
      </c>
      <c r="L19" s="48">
        <v>243</v>
      </c>
      <c r="M19" s="152" t="str">
        <f t="shared" ref="M19:M22" si="27">IF(L19&lt;=0,"",IF(L19&lt;=2,"Muy Baja",IF(L19&lt;=24,"Baja",IF(L19&lt;=500,"Media",IF(L19&lt;=5000,"Alta","Muy Alta")))))</f>
        <v>Media</v>
      </c>
      <c r="N19" s="49">
        <f t="shared" ref="N19:N22" si="28">IF(M19="","",IF(M19="Muy Baja",0.2,IF(M19="Baja",0.4,IF(M19="Media",0.6,IF(M19="Alta",0.8,IF(M19="Muy Alta",1,))))))</f>
        <v>0.6</v>
      </c>
      <c r="O19" s="49" t="s">
        <v>54</v>
      </c>
      <c r="P19" s="53" t="s">
        <v>83</v>
      </c>
      <c r="Q19" s="49" t="str">
        <f>IF(NOT(ISERROR(MATCH(P19,_xlfn.ANCHORARRAY(J54),0))),N56&amp;"Por favor no seleccionar los criterios de impacto",P19)</f>
        <v>Entre 50 y 100 SMLMV  / El riesgo afecta la imagen de la entidad con algunos usuarios de relevancia frente al logro de los objetivos</v>
      </c>
      <c r="R19" s="152" t="str">
        <f>IF(P19='[9]Tabla Impacto'!$D$3,'[9]Tabla Impacto'!$A$3,IF(P19='[9]Tabla Impacto'!$C$3,'[9]Tabla Impacto'!$A$3,IF(P19='[9]Tabla Impacto'!$B$3,'[9]Tabla Impacto'!$A$3,IF(P19='[9]Tabla Impacto'!$D$4,'[9]Tabla Impacto'!$A$4,IF(P19='[9]Tabla Impacto'!$C$4,'[9]Tabla Impacto'!$A$4,IF(P19='[9]Tabla Impacto'!$B$4,'[9]Tabla Impacto'!$A$4,IF(P19='[9]Tabla Impacto'!$D$5,'[9]Tabla Impacto'!$A$5,IF(P19='[9]Tabla Impacto'!$C$5,'[9]Tabla Impacto'!$A$5,IF(P19='[9]Tabla Impacto'!$B$5,'[9]Tabla Impacto'!$A$5,IF(P19='[9]Tabla Impacto'!$D$6,'[9]Tabla Impacto'!$A$6,IF(P19='[9]Tabla Impacto'!$C$6,'[9]Tabla Impacto'!$A$6,IF(P19='[9]Tabla Impacto'!$B$6,'[9]Tabla Impacto'!$A$6,IF(P19='[9]Tabla Impacto'!$D$7,'[9]Tabla Impacto'!$A$7,IF(P19='[9]Tabla Impacto'!$C$7,'[9]Tabla Impacto'!$A$7,IF(P19='[9]Tabla Impacto'!$B$7,'[9]Tabla Impacto'!$A$7,0)))))))))))))))</f>
        <v>Moderado</v>
      </c>
      <c r="S19" s="49">
        <f t="shared" ref="S19:S22" si="29">IF(R19="","",IF(R19="Leve",0.2,IF(R19="Menor",0.4,IF(R19="Moderado",0.6,IF(R19="Mayor",0.8,IF(R19="Catastrófico",1,))))))</f>
        <v>0.6</v>
      </c>
      <c r="T19" s="152" t="str">
        <f t="shared" ref="T19:T22" si="30">IF(OR(AND(M19="Muy Baja",R19="Leve"),AND(M19="Muy Baja",R19="Menor"),AND(M19="Baja",R19="Leve")),"Bajo",IF(OR(AND(M19="Muy baja",R19="Moderado"),AND(M19="Baja",R19="Menor"),AND(M19="Baja",R19="Moderado"),AND(M19="Media",R19="Leve"),AND(M19="Media",R19="Menor"),AND(M19="Media",R19="Moderado"),AND(M19="Alta",R19="Leve"),AND(M19="Alta",R19="Menor")),"Moderado",IF(OR(AND(M19="Muy Baja",R19="Mayor"),AND(M19="Baja",R19="Mayor"),AND(M19="Media",R19="Mayor"),AND(M19="Alta",R19="Moderado"),AND(M19="Alta",R19="Mayor"),AND(M19="Muy Alta",R19="Leve"),AND(M19="Muy Alta",R19="Menor"),AND(M19="Muy Alta",R19="Moderado"),AND(M19="Muy Alta",R19="Mayor")),"Alto",IF(OR(AND(M19="Muy Baja",R19="Catastrófico"),AND(M19="Baja",R19="Catastrófico"),AND(M19="Media",R19="Catastrófico"),AND(M19="Alta",R19="Catastrófico"),AND(M19="Muy Alta",R19="Catastrófico")),"Extremo",""))))</f>
        <v>Moderado</v>
      </c>
      <c r="U19" s="58">
        <v>1</v>
      </c>
      <c r="V19" s="48" t="s">
        <v>148</v>
      </c>
      <c r="W19" s="46" t="str">
        <f t="shared" si="25"/>
        <v>Probabilidad</v>
      </c>
      <c r="X19" s="97" t="s">
        <v>57</v>
      </c>
      <c r="Y19" s="97" t="s">
        <v>58</v>
      </c>
      <c r="Z19" s="244" t="str">
        <f t="shared" si="22"/>
        <v>40%</v>
      </c>
      <c r="AA19" s="97" t="s">
        <v>71</v>
      </c>
      <c r="AB19" s="97" t="s">
        <v>60</v>
      </c>
      <c r="AC19" s="97" t="s">
        <v>61</v>
      </c>
      <c r="AD19" s="221">
        <f t="shared" si="26"/>
        <v>0.36</v>
      </c>
      <c r="AE19" s="140" t="str">
        <f t="shared" si="10"/>
        <v>Baja</v>
      </c>
      <c r="AF19" s="222">
        <f t="shared" si="23"/>
        <v>0.36</v>
      </c>
      <c r="AG19" s="47" t="str">
        <f t="shared" si="20"/>
        <v>Moderado</v>
      </c>
      <c r="AH19" s="49">
        <f t="shared" si="24"/>
        <v>0.6</v>
      </c>
      <c r="AI19" s="47" t="str">
        <f t="shared" si="14"/>
        <v>Moderado</v>
      </c>
      <c r="AJ19" s="97" t="s">
        <v>72</v>
      </c>
      <c r="AK19" s="48" t="s">
        <v>149</v>
      </c>
      <c r="AL19" s="54">
        <v>45323</v>
      </c>
      <c r="AM19" s="54">
        <v>45657</v>
      </c>
      <c r="AN19" s="48"/>
      <c r="AO19" s="48"/>
      <c r="AP19" s="226" t="s">
        <v>86</v>
      </c>
    </row>
    <row r="20" spans="1:42" ht="99.95" customHeight="1" x14ac:dyDescent="0.25">
      <c r="A20" s="248">
        <v>12</v>
      </c>
      <c r="B20" s="55" t="s">
        <v>114</v>
      </c>
      <c r="C20" s="55" t="s">
        <v>47</v>
      </c>
      <c r="D20" s="248"/>
      <c r="E20" s="248"/>
      <c r="F20" s="48" t="s">
        <v>65</v>
      </c>
      <c r="G20" s="48" t="s">
        <v>145</v>
      </c>
      <c r="H20" s="48" t="s">
        <v>146</v>
      </c>
      <c r="I20" s="48" t="s">
        <v>150</v>
      </c>
      <c r="J20" s="55" t="s">
        <v>52</v>
      </c>
      <c r="K20" s="48" t="s">
        <v>69</v>
      </c>
      <c r="L20" s="48">
        <v>243</v>
      </c>
      <c r="M20" s="152" t="str">
        <f t="shared" si="27"/>
        <v>Media</v>
      </c>
      <c r="N20" s="49">
        <f t="shared" si="28"/>
        <v>0.6</v>
      </c>
      <c r="O20" s="49" t="s">
        <v>54</v>
      </c>
      <c r="P20" s="53" t="s">
        <v>83</v>
      </c>
      <c r="Q20" s="49" t="str">
        <f>IF(NOT(ISERROR(MATCH(P20,_xlfn.ANCHORARRAY(J55),0))),N57&amp;"Por favor no seleccionar los criterios de impacto",P20)</f>
        <v>Entre 50 y 100 SMLMV  / El riesgo afecta la imagen de la entidad con algunos usuarios de relevancia frente al logro de los objetivos</v>
      </c>
      <c r="R20" s="152" t="str">
        <f>IF(P20='[9]Tabla Impacto'!$D$3,'[9]Tabla Impacto'!$A$3,IF(P20='[9]Tabla Impacto'!$C$3,'[9]Tabla Impacto'!$A$3,IF(P20='[9]Tabla Impacto'!$B$3,'[9]Tabla Impacto'!$A$3,IF(P20='[9]Tabla Impacto'!$D$4,'[9]Tabla Impacto'!$A$4,IF(P20='[9]Tabla Impacto'!$C$4,'[9]Tabla Impacto'!$A$4,IF(P20='[9]Tabla Impacto'!$B$4,'[9]Tabla Impacto'!$A$4,IF(P20='[9]Tabla Impacto'!$D$5,'[9]Tabla Impacto'!$A$5,IF(P20='[9]Tabla Impacto'!$C$5,'[9]Tabla Impacto'!$A$5,IF(P20='[9]Tabla Impacto'!$B$5,'[9]Tabla Impacto'!$A$5,IF(P20='[9]Tabla Impacto'!$D$6,'[9]Tabla Impacto'!$A$6,IF(P20='[9]Tabla Impacto'!$C$6,'[9]Tabla Impacto'!$A$6,IF(P20='[9]Tabla Impacto'!$B$6,'[9]Tabla Impacto'!$A$6,IF(P20='[9]Tabla Impacto'!$D$7,'[9]Tabla Impacto'!$A$7,IF(P20='[9]Tabla Impacto'!$C$7,'[9]Tabla Impacto'!$A$7,IF(P20='[9]Tabla Impacto'!$B$7,'[9]Tabla Impacto'!$A$7,0)))))))))))))))</f>
        <v>Moderado</v>
      </c>
      <c r="S20" s="49">
        <f t="shared" si="29"/>
        <v>0.6</v>
      </c>
      <c r="T20" s="152" t="str">
        <f t="shared" si="30"/>
        <v>Moderado</v>
      </c>
      <c r="U20" s="58">
        <v>1</v>
      </c>
      <c r="V20" s="48" t="s">
        <v>151</v>
      </c>
      <c r="W20" s="46" t="str">
        <f>IF(OR(X20="Preventivo",X20="Detectivo"),"Probabilidad",IF(X20="Correctivo","Impacto",""))</f>
        <v>Probabilidad</v>
      </c>
      <c r="X20" s="97" t="s">
        <v>57</v>
      </c>
      <c r="Y20" s="97" t="s">
        <v>58</v>
      </c>
      <c r="Z20" s="244" t="str">
        <f t="shared" si="22"/>
        <v>40%</v>
      </c>
      <c r="AA20" s="97" t="s">
        <v>71</v>
      </c>
      <c r="AB20" s="97" t="s">
        <v>60</v>
      </c>
      <c r="AC20" s="97" t="s">
        <v>61</v>
      </c>
      <c r="AD20" s="221">
        <f t="shared" si="26"/>
        <v>0.36</v>
      </c>
      <c r="AE20" s="140" t="str">
        <f t="shared" si="10"/>
        <v>Baja</v>
      </c>
      <c r="AF20" s="222">
        <f t="shared" si="23"/>
        <v>0.36</v>
      </c>
      <c r="AG20" s="47" t="str">
        <f t="shared" si="20"/>
        <v>Moderado</v>
      </c>
      <c r="AH20" s="49">
        <f t="shared" si="24"/>
        <v>0.6</v>
      </c>
      <c r="AI20" s="47" t="str">
        <f t="shared" si="14"/>
        <v>Moderado</v>
      </c>
      <c r="AJ20" s="97" t="s">
        <v>72</v>
      </c>
      <c r="AK20" s="48" t="s">
        <v>152</v>
      </c>
      <c r="AL20" s="54">
        <v>45323</v>
      </c>
      <c r="AM20" s="54">
        <v>45657</v>
      </c>
      <c r="AN20" s="48"/>
      <c r="AO20" s="48"/>
      <c r="AP20" s="226" t="s">
        <v>86</v>
      </c>
    </row>
    <row r="21" spans="1:42" ht="99.95" customHeight="1" x14ac:dyDescent="0.25">
      <c r="A21" s="248">
        <v>13</v>
      </c>
      <c r="B21" s="55" t="s">
        <v>114</v>
      </c>
      <c r="C21" s="55" t="s">
        <v>47</v>
      </c>
      <c r="D21" s="248"/>
      <c r="E21" s="248"/>
      <c r="F21" s="48" t="s">
        <v>65</v>
      </c>
      <c r="G21" s="48" t="s">
        <v>153</v>
      </c>
      <c r="H21" s="48" t="s">
        <v>154</v>
      </c>
      <c r="I21" s="48" t="s">
        <v>155</v>
      </c>
      <c r="J21" s="55" t="s">
        <v>52</v>
      </c>
      <c r="K21" s="48" t="s">
        <v>69</v>
      </c>
      <c r="L21" s="48">
        <v>243</v>
      </c>
      <c r="M21" s="152" t="str">
        <f t="shared" si="27"/>
        <v>Media</v>
      </c>
      <c r="N21" s="49">
        <f t="shared" si="28"/>
        <v>0.6</v>
      </c>
      <c r="O21" s="49" t="s">
        <v>54</v>
      </c>
      <c r="P21" s="53" t="s">
        <v>83</v>
      </c>
      <c r="Q21" s="49" t="str">
        <f>IF(NOT(ISERROR(MATCH(P21,_xlfn.ANCHORARRAY(J55),0))),N57&amp;"Por favor no seleccionar los criterios de impacto",P21)</f>
        <v>Entre 50 y 100 SMLMV  / El riesgo afecta la imagen de la entidad con algunos usuarios de relevancia frente al logro de los objetivos</v>
      </c>
      <c r="R21" s="152" t="str">
        <f>IF(P21='[9]Tabla Impacto'!$D$3,'[9]Tabla Impacto'!$A$3,IF(P21='[9]Tabla Impacto'!$C$3,'[9]Tabla Impacto'!$A$3,IF(P21='[9]Tabla Impacto'!$B$3,'[9]Tabla Impacto'!$A$3,IF(P21='[9]Tabla Impacto'!$D$4,'[9]Tabla Impacto'!$A$4,IF(P21='[9]Tabla Impacto'!$C$4,'[9]Tabla Impacto'!$A$4,IF(P21='[9]Tabla Impacto'!$B$4,'[9]Tabla Impacto'!$A$4,IF(P21='[9]Tabla Impacto'!$D$5,'[9]Tabla Impacto'!$A$5,IF(P21='[9]Tabla Impacto'!$C$5,'[9]Tabla Impacto'!$A$5,IF(P21='[9]Tabla Impacto'!$B$5,'[9]Tabla Impacto'!$A$5,IF(P21='[9]Tabla Impacto'!$D$6,'[9]Tabla Impacto'!$A$6,IF(P21='[9]Tabla Impacto'!$C$6,'[9]Tabla Impacto'!$A$6,IF(P21='[9]Tabla Impacto'!$B$6,'[9]Tabla Impacto'!$A$6,IF(P21='[9]Tabla Impacto'!$D$7,'[9]Tabla Impacto'!$A$7,IF(P21='[9]Tabla Impacto'!$C$7,'[9]Tabla Impacto'!$A$7,IF(P21='[9]Tabla Impacto'!$B$7,'[9]Tabla Impacto'!$A$7,0)))))))))))))))</f>
        <v>Moderado</v>
      </c>
      <c r="S21" s="49">
        <f t="shared" si="29"/>
        <v>0.6</v>
      </c>
      <c r="T21" s="152" t="str">
        <f t="shared" si="30"/>
        <v>Moderado</v>
      </c>
      <c r="U21" s="58">
        <v>1</v>
      </c>
      <c r="V21" s="48" t="s">
        <v>156</v>
      </c>
      <c r="W21" s="46" t="str">
        <f t="shared" si="25"/>
        <v>Probabilidad</v>
      </c>
      <c r="X21" s="97" t="s">
        <v>57</v>
      </c>
      <c r="Y21" s="97" t="s">
        <v>58</v>
      </c>
      <c r="Z21" s="244" t="str">
        <f t="shared" si="22"/>
        <v>40%</v>
      </c>
      <c r="AA21" s="97" t="s">
        <v>71</v>
      </c>
      <c r="AB21" s="97" t="s">
        <v>60</v>
      </c>
      <c r="AC21" s="97" t="s">
        <v>61</v>
      </c>
      <c r="AD21" s="221">
        <f t="shared" si="26"/>
        <v>0.36</v>
      </c>
      <c r="AE21" s="140" t="str">
        <f t="shared" si="10"/>
        <v>Baja</v>
      </c>
      <c r="AF21" s="222">
        <f t="shared" si="23"/>
        <v>0.36</v>
      </c>
      <c r="AG21" s="47" t="str">
        <f t="shared" si="20"/>
        <v>Moderado</v>
      </c>
      <c r="AH21" s="49">
        <f t="shared" si="24"/>
        <v>0.6</v>
      </c>
      <c r="AI21" s="47" t="str">
        <f t="shared" si="14"/>
        <v>Moderado</v>
      </c>
      <c r="AJ21" s="97" t="s">
        <v>72</v>
      </c>
      <c r="AK21" s="48" t="s">
        <v>157</v>
      </c>
      <c r="AL21" s="54">
        <v>45323</v>
      </c>
      <c r="AM21" s="54">
        <v>45657</v>
      </c>
      <c r="AN21" s="48"/>
      <c r="AO21" s="48"/>
      <c r="AP21" s="226" t="s">
        <v>86</v>
      </c>
    </row>
    <row r="22" spans="1:42" ht="99.95" customHeight="1" x14ac:dyDescent="0.25">
      <c r="A22" s="248">
        <v>14</v>
      </c>
      <c r="B22" s="55" t="s">
        <v>114</v>
      </c>
      <c r="C22" s="55" t="s">
        <v>47</v>
      </c>
      <c r="D22" s="248"/>
      <c r="E22" s="248"/>
      <c r="F22" s="48" t="s">
        <v>65</v>
      </c>
      <c r="G22" s="48" t="s">
        <v>158</v>
      </c>
      <c r="H22" s="48" t="s">
        <v>159</v>
      </c>
      <c r="I22" s="48" t="s">
        <v>160</v>
      </c>
      <c r="J22" s="55" t="s">
        <v>52</v>
      </c>
      <c r="K22" s="48" t="s">
        <v>69</v>
      </c>
      <c r="L22" s="48">
        <v>243</v>
      </c>
      <c r="M22" s="152" t="str">
        <f t="shared" si="27"/>
        <v>Media</v>
      </c>
      <c r="N22" s="49">
        <f t="shared" si="28"/>
        <v>0.6</v>
      </c>
      <c r="O22" s="49" t="s">
        <v>54</v>
      </c>
      <c r="P22" s="53" t="s">
        <v>83</v>
      </c>
      <c r="Q22" s="49" t="str">
        <f>IF(NOT(ISERROR(MATCH(P22,_xlfn.ANCHORARRAY(J56),0))),N58&amp;"Por favor no seleccionar los criterios de impacto",P22)</f>
        <v>Entre 50 y 100 SMLMV  / El riesgo afecta la imagen de la entidad con algunos usuarios de relevancia frente al logro de los objetivos</v>
      </c>
      <c r="R22" s="152" t="str">
        <f>IF(P22='[9]Tabla Impacto'!$D$3,'[9]Tabla Impacto'!$A$3,IF(P22='[9]Tabla Impacto'!$C$3,'[9]Tabla Impacto'!$A$3,IF(P22='[9]Tabla Impacto'!$B$3,'[9]Tabla Impacto'!$A$3,IF(P22='[9]Tabla Impacto'!$D$4,'[9]Tabla Impacto'!$A$4,IF(P22='[9]Tabla Impacto'!$C$4,'[9]Tabla Impacto'!$A$4,IF(P22='[9]Tabla Impacto'!$B$4,'[9]Tabla Impacto'!$A$4,IF(P22='[9]Tabla Impacto'!$D$5,'[9]Tabla Impacto'!$A$5,IF(P22='[9]Tabla Impacto'!$C$5,'[9]Tabla Impacto'!$A$5,IF(P22='[9]Tabla Impacto'!$B$5,'[9]Tabla Impacto'!$A$5,IF(P22='[9]Tabla Impacto'!$D$6,'[9]Tabla Impacto'!$A$6,IF(P22='[9]Tabla Impacto'!$C$6,'[9]Tabla Impacto'!$A$6,IF(P22='[9]Tabla Impacto'!$B$6,'[9]Tabla Impacto'!$A$6,IF(P22='[9]Tabla Impacto'!$D$7,'[9]Tabla Impacto'!$A$7,IF(P22='[9]Tabla Impacto'!$C$7,'[9]Tabla Impacto'!$A$7,IF(P22='[9]Tabla Impacto'!$B$7,'[9]Tabla Impacto'!$A$7,0)))))))))))))))</f>
        <v>Moderado</v>
      </c>
      <c r="S22" s="49">
        <f t="shared" si="29"/>
        <v>0.6</v>
      </c>
      <c r="T22" s="152" t="str">
        <f t="shared" si="30"/>
        <v>Moderado</v>
      </c>
      <c r="U22" s="58">
        <v>1</v>
      </c>
      <c r="V22" s="48" t="s">
        <v>161</v>
      </c>
      <c r="W22" s="46" t="str">
        <f t="shared" si="25"/>
        <v>Probabilidad</v>
      </c>
      <c r="X22" s="97" t="s">
        <v>57</v>
      </c>
      <c r="Y22" s="97" t="s">
        <v>58</v>
      </c>
      <c r="Z22" s="244" t="str">
        <f t="shared" si="22"/>
        <v>40%</v>
      </c>
      <c r="AA22" s="97" t="s">
        <v>71</v>
      </c>
      <c r="AB22" s="97" t="s">
        <v>60</v>
      </c>
      <c r="AC22" s="97" t="s">
        <v>61</v>
      </c>
      <c r="AD22" s="221">
        <f t="shared" si="26"/>
        <v>0.36</v>
      </c>
      <c r="AE22" s="140" t="str">
        <f t="shared" si="10"/>
        <v>Baja</v>
      </c>
      <c r="AF22" s="222">
        <f t="shared" si="23"/>
        <v>0.36</v>
      </c>
      <c r="AG22" s="47" t="str">
        <f t="shared" si="20"/>
        <v>Moderado</v>
      </c>
      <c r="AH22" s="49">
        <f t="shared" si="24"/>
        <v>0.6</v>
      </c>
      <c r="AI22" s="47" t="str">
        <f t="shared" si="14"/>
        <v>Moderado</v>
      </c>
      <c r="AJ22" s="97" t="s">
        <v>72</v>
      </c>
      <c r="AK22" s="48" t="s">
        <v>162</v>
      </c>
      <c r="AL22" s="54">
        <v>45323</v>
      </c>
      <c r="AM22" s="54">
        <v>45657</v>
      </c>
      <c r="AN22" s="48"/>
      <c r="AO22" s="48"/>
      <c r="AP22" s="58" t="s">
        <v>86</v>
      </c>
    </row>
    <row r="23" spans="1:42" ht="99.95" customHeight="1" x14ac:dyDescent="0.25">
      <c r="A23" s="248">
        <v>15</v>
      </c>
      <c r="B23" s="248" t="s">
        <v>163</v>
      </c>
      <c r="C23" s="55" t="s">
        <v>47</v>
      </c>
      <c r="D23" s="248"/>
      <c r="E23" s="248"/>
      <c r="F23" s="48" t="s">
        <v>65</v>
      </c>
      <c r="G23" s="48" t="s">
        <v>164</v>
      </c>
      <c r="H23" s="48" t="s">
        <v>165</v>
      </c>
      <c r="I23" s="48" t="s">
        <v>166</v>
      </c>
      <c r="J23" s="55" t="s">
        <v>52</v>
      </c>
      <c r="K23" s="48" t="s">
        <v>69</v>
      </c>
      <c r="L23" s="241">
        <v>842</v>
      </c>
      <c r="M23" s="152" t="str">
        <f>IF(L23&lt;=0,"",IF(L23&lt;=2,"Muy Baja",IF(L23&lt;=24,"Baja",IF(L23&lt;=500,"Media",IF(L23&lt;=5000,"Alta","Muy Alta")))))</f>
        <v>Alta</v>
      </c>
      <c r="N23" s="49">
        <f>IF(M23="","",IF(M23="Muy Baja",0.2,IF(M23="Baja",0.4,IF(M23="Media",0.6,IF(M23="Alta",0.8,IF(M23="Muy Alta",1,))))))</f>
        <v>0.8</v>
      </c>
      <c r="O23" s="49" t="s">
        <v>167</v>
      </c>
      <c r="P23" s="53" t="s">
        <v>83</v>
      </c>
      <c r="Q23" s="119"/>
      <c r="R23" s="152" t="str">
        <f>IF(P23='[10]Tabla Impacto'!$D$3,'[10]Tabla Impacto'!$A$3,IF(P23='[10]Tabla Impacto'!$C$3,'[10]Tabla Impacto'!$A$3,IF(P23='[10]Tabla Impacto'!$B$3,'[10]Tabla Impacto'!$A$3,IF(P23='[10]Tabla Impacto'!$D$4,'[10]Tabla Impacto'!$A$4,IF(P23='[10]Tabla Impacto'!$C$4,'[10]Tabla Impacto'!$A$4,IF(P23='[10]Tabla Impacto'!$B$4,'[10]Tabla Impacto'!$A$4,IF(P23='[10]Tabla Impacto'!$D$5,'[10]Tabla Impacto'!$A$5,IF(P23='[10]Tabla Impacto'!$C$5,'[10]Tabla Impacto'!$A$5,IF(P23='[10]Tabla Impacto'!$B$5,'[10]Tabla Impacto'!$A$5,IF(P23='[10]Tabla Impacto'!$D$6,'[10]Tabla Impacto'!$A$6,IF(P23='[10]Tabla Impacto'!$C$6,'[10]Tabla Impacto'!$A$6,IF(P23='[10]Tabla Impacto'!$B$6,'[10]Tabla Impacto'!$A$6,IF(P23='[10]Tabla Impacto'!$D$7,'[10]Tabla Impacto'!$A$7,IF(P23='[10]Tabla Impacto'!$C$7,'[10]Tabla Impacto'!$A$7,IF(P23='[10]Tabla Impacto'!$B$7,'[10]Tabla Impacto'!$A$7,0)))))))))))))))</f>
        <v>Moderado</v>
      </c>
      <c r="S23" s="242">
        <f>IF(R23="","",IF(R23="Leve",0.2,IF(R23="Menor",0.4,IF(R23="Moderado",0.6,IF(R23="Mayor",0.8,IF(R23="Catastrófico",1,))))))</f>
        <v>0.6</v>
      </c>
      <c r="T23" s="243" t="str">
        <f>IF(OR(AND(M23="Muy Baja",R23="Leve"),AND(M23="Muy Baja",R23="Menor"),AND(M23="Baja",R23="Leve")),"Bajo",IF(OR(AND(M23="Muy baja",R23="Moderado"),AND(M23="Baja",R23="Menor"),AND(M23="Baja",R23="Moderado"),AND(M23="Media",R23="Leve"),AND(M23="Media",R23="Menor"),AND(M23="Media",R23="Moderado"),AND(M23="Alta",R23="Leve"),AND(M23="Alta",R23="Menor")),"Moderado",IF(OR(AND(M23="Muy Baja",R23="Mayor"),AND(M23="Baja",R23="Mayor"),AND(M23="Media",R23="Mayor"),AND(M23="Alta",R23="Moderado"),AND(M23="Alta",R23="Mayor"),AND(M23="Muy Alta",R23="Leve"),AND(M23="Muy Alta",R23="Menor"),AND(M23="Muy Alta",R23="Moderado"),AND(M23="Muy Alta",R23="Mayor")),"Alto",IF(OR(AND(M23="Muy Baja",R23="Catastrófico"),AND(M23="Baja",R23="Catastrófico"),AND(M23="Media",R23="Catastrófico"),AND(M23="Alta",R23="Catastrófico"),AND(M23="Muy Alta",R23="Catastrófico")),"Extremo",""))))</f>
        <v>Alto</v>
      </c>
      <c r="U23" s="248">
        <v>1</v>
      </c>
      <c r="V23" s="48" t="s">
        <v>168</v>
      </c>
      <c r="W23" s="46" t="str">
        <f t="shared" ref="W23" si="31">IF(OR(X23="Preventivo",X23="Detectivo"),"Probabilidad",IF(X23="Correctivo","Impacto",""))</f>
        <v>Probabilidad</v>
      </c>
      <c r="X23" s="97" t="s">
        <v>57</v>
      </c>
      <c r="Y23" s="97" t="s">
        <v>169</v>
      </c>
      <c r="Z23" s="244" t="str">
        <f t="shared" ref="Z23:Z29" si="32">IF(AND(X23="Preventivo",Y23="Automático"),"50%",IF(AND(X23="Preventivo",Y23="Manual"),"40%",IF(AND(X23="Detectivo",Y23="Automático"),"40%",IF(AND(X23="Detectivo",Y23="Manual"),"30%",IF(AND(X23="Correctivo",Y23="Automático"),"35%",IF(AND(X23="Correctivo",Y23="Manual"),"25%",""))))))</f>
        <v>50%</v>
      </c>
      <c r="AA23" s="97" t="s">
        <v>71</v>
      </c>
      <c r="AB23" s="97" t="s">
        <v>60</v>
      </c>
      <c r="AC23" s="97" t="s">
        <v>61</v>
      </c>
      <c r="AD23" s="245">
        <f>IFERROR(IF(W23="Probabilidad",(N23-(+N23*Z23)),IF(W23="Impacto",N23,"")),"")</f>
        <v>0.4</v>
      </c>
      <c r="AE23" s="140" t="str">
        <f t="shared" si="10"/>
        <v>Baja</v>
      </c>
      <c r="AF23" s="246">
        <f t="shared" si="23"/>
        <v>0.4</v>
      </c>
      <c r="AG23" s="47" t="str">
        <f t="shared" si="20"/>
        <v>Moderado</v>
      </c>
      <c r="AH23" s="49">
        <f>IFERROR(IF(W23="Impacto",(S23-(+S23*Z23)),IF(W23="Probabilidad",S23,"")),"")</f>
        <v>0.6</v>
      </c>
      <c r="AI23" s="47" t="str">
        <f t="shared" si="14"/>
        <v>Moderado</v>
      </c>
      <c r="AJ23" s="97" t="s">
        <v>72</v>
      </c>
      <c r="AK23" s="153" t="s">
        <v>170</v>
      </c>
      <c r="AL23" s="44">
        <v>45323</v>
      </c>
      <c r="AM23" s="44">
        <v>45323</v>
      </c>
      <c r="AN23" s="48" t="s">
        <v>63</v>
      </c>
      <c r="AO23" s="48" t="s">
        <v>63</v>
      </c>
      <c r="AP23" s="153" t="s">
        <v>171</v>
      </c>
    </row>
    <row r="24" spans="1:42" ht="99.95" customHeight="1" x14ac:dyDescent="0.25">
      <c r="A24" s="332">
        <v>16</v>
      </c>
      <c r="B24" s="324" t="s">
        <v>172</v>
      </c>
      <c r="C24" s="55" t="s">
        <v>47</v>
      </c>
      <c r="D24" s="324"/>
      <c r="E24" s="324"/>
      <c r="F24" s="48" t="s">
        <v>65</v>
      </c>
      <c r="G24" s="203" t="s">
        <v>173</v>
      </c>
      <c r="H24" s="330" t="s">
        <v>174</v>
      </c>
      <c r="I24" s="204" t="s">
        <v>175</v>
      </c>
      <c r="J24" s="55" t="s">
        <v>52</v>
      </c>
      <c r="K24" s="48" t="s">
        <v>69</v>
      </c>
      <c r="L24" s="330">
        <v>12</v>
      </c>
      <c r="M24" s="316" t="str">
        <f>IF(L24&lt;=0,"",IF(L24&lt;=2,"Muy Baja",IF(L24&lt;=24,"Baja",IF(L24&lt;=500,"Media",IF(L24&lt;=5000,"Alta","Muy Alta")))))</f>
        <v>Baja</v>
      </c>
      <c r="N24" s="321">
        <f>IF(M24="","",IF(M24="Muy Baja",0.2,IF(M24="Baja",0.4,IF(M24="Media",0.6,IF(M24="Alta",0.8,IF(M24="Muy Alta",1,))))))</f>
        <v>0.4</v>
      </c>
      <c r="O24" s="49" t="s">
        <v>111</v>
      </c>
      <c r="P24" s="304" t="s">
        <v>176</v>
      </c>
      <c r="Q24" s="250" t="str">
        <f>P24</f>
        <v>Entre 10 y 50 SMLMV  / El riesgo afecta la imagen de la entidad internamente, de conocimiento general, nivel interno, de junta dircetiva y accionistas y/o de provedores</v>
      </c>
      <c r="R24" s="316" t="str">
        <f>IF(P24='[9]Tabla Impacto'!$D$3,'[9]Tabla Impacto'!$A$3,IF(P24='[9]Tabla Impacto'!$C$3,'[9]Tabla Impacto'!$A$3,IF(P24='[9]Tabla Impacto'!$B$3,'[9]Tabla Impacto'!$A$3,IF(P24='[9]Tabla Impacto'!$D$4,'[9]Tabla Impacto'!$A$4,IF(P24='[9]Tabla Impacto'!$C$4,'[9]Tabla Impacto'!$A$4,IF(P24='[9]Tabla Impacto'!$B$4,'[9]Tabla Impacto'!$A$4,IF(P24='[9]Tabla Impacto'!$D$5,'[9]Tabla Impacto'!$A$5,IF(P24='[9]Tabla Impacto'!$C$5,'[9]Tabla Impacto'!$A$5,IF(P24='[9]Tabla Impacto'!$B$5,'[9]Tabla Impacto'!$A$5,IF(P24='[9]Tabla Impacto'!$D$6,'[9]Tabla Impacto'!$A$6,IF(P24='[9]Tabla Impacto'!$C$6,'[9]Tabla Impacto'!$A$6,IF(P24='[9]Tabla Impacto'!$B$6,'[9]Tabla Impacto'!$A$6,IF(P24='[9]Tabla Impacto'!$D$7,'[9]Tabla Impacto'!$A$7,IF(P24='[9]Tabla Impacto'!$C$7,'[9]Tabla Impacto'!$A$7,IF(P24='[9]Tabla Impacto'!$B$7,'[9]Tabla Impacto'!$A$7,0)))))))))))))))</f>
        <v>Menor</v>
      </c>
      <c r="S24" s="287">
        <f t="shared" ref="S24" si="33">IF(R24="","",IF(R24="Leve",0.2,IF(R24="Menor",0.4,IF(R24="Moderado",0.6,IF(R24="Mayor",0.8,IF(R24="Catastrófico",1,))))))</f>
        <v>0.4</v>
      </c>
      <c r="T24" s="316" t="str">
        <f t="shared" ref="T24" si="34">IF(OR(AND(M24="Muy Baja",R24="Leve"),AND(M24="Muy Baja",R24="Menor"),AND(M24="Baja",R24="Leve")),"Bajo",IF(OR(AND(M24="Muy baja",R24="Moderado"),AND(M24="Baja",R24="Menor"),AND(M24="Baja",R24="Moderado"),AND(M24="Media",R24="Leve"),AND(M24="Media",R24="Menor"),AND(M24="Media",R24="Moderado"),AND(M24="Alta",R24="Leve"),AND(M24="Alta",R24="Menor")),"Moderado",IF(OR(AND(M24="Muy Baja",R24="Mayor"),AND(M24="Baja",R24="Mayor"),AND(M24="Media",R24="Mayor"),AND(M24="Alta",R24="Moderado"),AND(M24="Alta",R24="Mayor"),AND(M24="Muy Alta",R24="Leve"),AND(M24="Muy Alta",R24="Menor"),AND(M24="Muy Alta",R24="Moderado"),AND(M24="Muy Alta",R24="Mayor")),"Alto",IF(OR(AND(M24="Muy Baja",R24="Catastrófico"),AND(M24="Baja",R24="Catastrófico"),AND(M24="Media",R24="Catastrófico"),AND(M24="Alta",R24="Catastrófico"),AND(M24="Muy Alta",R24="Catastrófico")),"Extremo",""))))</f>
        <v>Moderado</v>
      </c>
      <c r="U24" s="226">
        <v>1</v>
      </c>
      <c r="V24" s="48" t="s">
        <v>177</v>
      </c>
      <c r="W24" s="46" t="str">
        <f t="shared" ref="W24:W25" si="35">IF(OR(X24="Preventivo",X24="Detectivo"),"Probabilidad",IF(X24="Correctivo","Impacto",""))</f>
        <v>Probabilidad</v>
      </c>
      <c r="X24" s="97" t="s">
        <v>57</v>
      </c>
      <c r="Y24" s="97" t="s">
        <v>58</v>
      </c>
      <c r="Z24" s="244" t="str">
        <f t="shared" si="32"/>
        <v>40%</v>
      </c>
      <c r="AA24" s="97" t="s">
        <v>71</v>
      </c>
      <c r="AB24" s="97" t="s">
        <v>60</v>
      </c>
      <c r="AC24" s="97" t="s">
        <v>61</v>
      </c>
      <c r="AD24" s="251">
        <f t="shared" ref="AD24:AD40" si="36">IFERROR(IF(W24="Probabilidad",(N24-(+N24*Z24)),IF(W24="Impacto",N24,"")),"")</f>
        <v>0.24</v>
      </c>
      <c r="AE24" s="140" t="str">
        <f t="shared" ref="AE24:AE40" si="37">IFERROR(IF(AD24="","",IF(AD24&lt;=0.2,"Muy Baja",IF(AD24&lt;=0.4,"Baja",IF(AD24&lt;=0.6,"Media",IF(AD24&lt;=0.8,"Alta","Muy Alta"))))),"")</f>
        <v>Baja</v>
      </c>
      <c r="AF24" s="246">
        <f t="shared" ref="AF24:AF40" si="38">+AD24</f>
        <v>0.24</v>
      </c>
      <c r="AG24" s="47" t="str">
        <f t="shared" ref="AG24:AG40" si="39">IFERROR(IF(AH24="","",IF(AH24&lt;=0.2,"Leve",IF(AH24&lt;=0.4,"Menor",IF(AH24&lt;=0.6,"Moderado",IF(AH24&lt;=0.8,"Mayor","Catastrófico"))))),"")</f>
        <v>Menor</v>
      </c>
      <c r="AH24" s="49">
        <f t="shared" ref="AH24:AH40" si="40">IFERROR(IF(W24="Impacto",(S24-(+S24*Z24)),IF(W24="Probabilidad",S24,"")),"")</f>
        <v>0.4</v>
      </c>
      <c r="AI24" s="47" t="str">
        <f t="shared" ref="AI24:AI40" si="41">IFERROR(IF(OR(AND(AE24="Muy Baja",AG24="Leve"),AND(AE24="Muy Baja",AG24="Menor"),AND(AE24="Baja",AG24="Leve")),"Bajo",IF(OR(AND(AE24="Muy baja",AG24="Moderado"),AND(AE24="Baja",AG24="Menor"),AND(AE24="Baja",AG24="Moderado"),AND(AE24="Media",AG24="Leve"),AND(AE24="Media",AG24="Menor"),AND(AE24="Media",AG24="Moderado"),AND(AE24="Alta",AG24="Leve"),AND(AE24="Alta",AG24="Menor")),"Moderado",IF(OR(AND(AE24="Muy Baja",AG24="Mayor"),AND(AE24="Baja",AG24="Mayor"),AND(AE24="Media",AG24="Mayor"),AND(AE24="Alta",AG24="Moderado"),AND(AE24="Alta",AG24="Mayor"),AND(AE24="Muy Alta",AG24="Leve"),AND(AE24="Muy Alta",AG24="Menor"),AND(AE24="Muy Alta",AG24="Moderado"),AND(AE24="Muy Alta",AG24="Mayor")),"Alto",IF(OR(AND(AE24="Muy Baja",AG24="Catastrófico"),AND(AE24="Baja",AG24="Catastrófico"),AND(AE24="Media",AG24="Catastrófico"),AND(AE24="Alta",AG24="Catastrófico"),AND(AE24="Muy Alta",AG24="Catastrófico")),"Extremo","")))),"")</f>
        <v>Moderado</v>
      </c>
      <c r="AJ24" s="97" t="s">
        <v>72</v>
      </c>
      <c r="AK24" s="48" t="s">
        <v>178</v>
      </c>
      <c r="AL24" s="54">
        <v>45323</v>
      </c>
      <c r="AM24" s="54">
        <v>45657</v>
      </c>
      <c r="AN24" s="48" t="s">
        <v>63</v>
      </c>
      <c r="AO24" s="48" t="s">
        <v>63</v>
      </c>
      <c r="AP24" s="252" t="s">
        <v>179</v>
      </c>
    </row>
    <row r="25" spans="1:42" ht="99.95" customHeight="1" x14ac:dyDescent="0.25">
      <c r="A25" s="332"/>
      <c r="B25" s="326"/>
      <c r="C25" s="55"/>
      <c r="D25" s="326"/>
      <c r="E25" s="326"/>
      <c r="F25" s="253"/>
      <c r="G25" s="253"/>
      <c r="H25" s="331"/>
      <c r="I25" s="254"/>
      <c r="J25" s="254"/>
      <c r="K25" s="254"/>
      <c r="L25" s="331"/>
      <c r="M25" s="317"/>
      <c r="N25" s="323"/>
      <c r="O25" s="255"/>
      <c r="P25" s="256"/>
      <c r="Q25" s="257"/>
      <c r="R25" s="317"/>
      <c r="S25" s="258"/>
      <c r="T25" s="317"/>
      <c r="U25" s="259">
        <v>2</v>
      </c>
      <c r="V25" s="48" t="s">
        <v>180</v>
      </c>
      <c r="W25" s="46" t="str">
        <f t="shared" si="35"/>
        <v>Probabilidad</v>
      </c>
      <c r="X25" s="97" t="s">
        <v>57</v>
      </c>
      <c r="Y25" s="97" t="s">
        <v>58</v>
      </c>
      <c r="Z25" s="244" t="str">
        <f t="shared" si="32"/>
        <v>40%</v>
      </c>
      <c r="AA25" s="97" t="s">
        <v>71</v>
      </c>
      <c r="AB25" s="97" t="s">
        <v>60</v>
      </c>
      <c r="AC25" s="97" t="s">
        <v>61</v>
      </c>
      <c r="AD25" s="221">
        <f t="shared" si="36"/>
        <v>0</v>
      </c>
      <c r="AE25" s="140" t="str">
        <f t="shared" si="37"/>
        <v>Muy Baja</v>
      </c>
      <c r="AF25" s="222">
        <f t="shared" si="38"/>
        <v>0</v>
      </c>
      <c r="AG25" s="47" t="str">
        <f t="shared" si="39"/>
        <v>Leve</v>
      </c>
      <c r="AH25" s="49">
        <f t="shared" si="40"/>
        <v>0</v>
      </c>
      <c r="AI25" s="47" t="str">
        <f t="shared" si="41"/>
        <v>Bajo</v>
      </c>
      <c r="AJ25" s="97" t="s">
        <v>72</v>
      </c>
      <c r="AK25" s="48" t="s">
        <v>178</v>
      </c>
      <c r="AL25" s="54">
        <v>45323</v>
      </c>
      <c r="AM25" s="54">
        <v>45657</v>
      </c>
      <c r="AN25" s="48" t="s">
        <v>63</v>
      </c>
      <c r="AO25" s="48" t="s">
        <v>63</v>
      </c>
      <c r="AP25" s="252" t="s">
        <v>181</v>
      </c>
    </row>
    <row r="26" spans="1:42" ht="99.95" customHeight="1" x14ac:dyDescent="0.25">
      <c r="A26" s="248">
        <v>17</v>
      </c>
      <c r="B26" s="248" t="s">
        <v>172</v>
      </c>
      <c r="C26" s="55" t="s">
        <v>47</v>
      </c>
      <c r="D26" s="248"/>
      <c r="E26" s="248"/>
      <c r="F26" s="48" t="s">
        <v>65</v>
      </c>
      <c r="G26" s="48" t="s">
        <v>182</v>
      </c>
      <c r="H26" s="48" t="s">
        <v>183</v>
      </c>
      <c r="I26" s="58" t="s">
        <v>184</v>
      </c>
      <c r="J26" s="55" t="s">
        <v>52</v>
      </c>
      <c r="K26" s="48" t="s">
        <v>69</v>
      </c>
      <c r="L26" s="295">
        <v>20</v>
      </c>
      <c r="M26" s="284" t="str">
        <f t="shared" ref="M26:M28" si="42">IF(L26&lt;=0,"",IF(L26&lt;=2,"Muy Baja",IF(L26&lt;=24,"Baja",IF(L26&lt;=500,"Media",IF(L26&lt;=5000,"Alta","Muy Alta")))))</f>
        <v>Baja</v>
      </c>
      <c r="N26" s="287">
        <f t="shared" ref="N26:N28" si="43">IF(M26="","",IF(M26="Muy Baja",0.2,IF(M26="Baja",0.4,IF(M26="Media",0.6,IF(M26="Alta",0.8,IF(M26="Muy Alta",1,))))))</f>
        <v>0.4</v>
      </c>
      <c r="O26" s="49" t="s">
        <v>111</v>
      </c>
      <c r="P26" s="304" t="s">
        <v>176</v>
      </c>
      <c r="Q26" s="119" t="str">
        <f>P26</f>
        <v>Entre 10 y 50 SMLMV  / El riesgo afecta la imagen de la entidad internamente, de conocimiento general, nivel interno, de junta dircetiva y accionistas y/o de provedores</v>
      </c>
      <c r="R26" s="152" t="str">
        <f>IF(P26='[9]Tabla Impacto'!$D$3,'[9]Tabla Impacto'!$A$3,IF(P26='[9]Tabla Impacto'!$C$3,'[9]Tabla Impacto'!$A$3,IF(P26='[9]Tabla Impacto'!$B$3,'[9]Tabla Impacto'!$A$3,IF(P26='[9]Tabla Impacto'!$D$4,'[9]Tabla Impacto'!$A$4,IF(P26='[9]Tabla Impacto'!$C$4,'[9]Tabla Impacto'!$A$4,IF(P26='[9]Tabla Impacto'!$B$4,'[9]Tabla Impacto'!$A$4,IF(P26='[9]Tabla Impacto'!$D$5,'[9]Tabla Impacto'!$A$5,IF(P26='[9]Tabla Impacto'!$C$5,'[9]Tabla Impacto'!$A$5,IF(P26='[9]Tabla Impacto'!$B$5,'[9]Tabla Impacto'!$A$5,IF(P26='[9]Tabla Impacto'!$D$6,'[9]Tabla Impacto'!$A$6,IF(P26='[9]Tabla Impacto'!$C$6,'[9]Tabla Impacto'!$A$6,IF(P26='[9]Tabla Impacto'!$B$6,'[9]Tabla Impacto'!$A$6,IF(P26='[9]Tabla Impacto'!$D$7,'[9]Tabla Impacto'!$A$7,IF(P26='[9]Tabla Impacto'!$C$7,'[9]Tabla Impacto'!$A$7,IF(P26='[9]Tabla Impacto'!$B$7,'[9]Tabla Impacto'!$A$7,0)))))))))))))))</f>
        <v>Menor</v>
      </c>
      <c r="S26" s="287">
        <f>IF(R26="","",IF(R26="Leve",0.2,IF(R26="Menor",0.4,IF(R26="Moderado",0.6,IF(R26="Mayor",0.8,IF(R26="Catastrófico",1,))))))</f>
        <v>0.4</v>
      </c>
      <c r="T26" s="284" t="str">
        <f>IF(OR(AND(M26="Muy Baja",R26="Leve"),AND(M26="Muy Baja",R26="Menor"),AND(M26="Baja",R26="Leve")),"Bajo",IF(OR(AND(M26="Muy baja",R26="Moderado"),AND(M26="Baja",R26="Menor"),AND(M26="Baja",R26="Moderado"),AND(M26="Media",R26="Leve"),AND(M26="Media",R26="Menor"),AND(M26="Media",R26="Moderado"),AND(M26="Alta",R26="Leve"),AND(M26="Alta",R26="Menor")),"Moderado",IF(OR(AND(M26="Muy Baja",R26="Mayor"),AND(M26="Baja",R26="Mayor"),AND(M26="Media",R26="Mayor"),AND(M26="Alta",R26="Moderado"),AND(M26="Alta",R26="Mayor"),AND(M26="Muy Alta",R26="Leve"),AND(M26="Muy Alta",R26="Menor"),AND(M26="Muy Alta",R26="Moderado"),AND(M26="Muy Alta",R26="Mayor")),"Alto",IF(OR(AND(M26="Muy Baja",R26="Catastrófico"),AND(M26="Baja",R26="Catastrófico"),AND(M26="Media",R26="Catastrófico"),AND(M26="Alta",R26="Catastrófico"),AND(M26="Muy Alta",R26="Catastrófico")),"Extremo",""))))</f>
        <v>Moderado</v>
      </c>
      <c r="U26" s="58">
        <v>1</v>
      </c>
      <c r="V26" s="48" t="s">
        <v>185</v>
      </c>
      <c r="W26" s="46" t="str">
        <f t="shared" ref="W26:W29" si="44">IF(OR(X26="Preventivo",X26="Detectivo"),"Probabilidad",IF(X26="Correctivo","Impacto",""))</f>
        <v>Probabilidad</v>
      </c>
      <c r="X26" s="97" t="s">
        <v>57</v>
      </c>
      <c r="Y26" s="97" t="s">
        <v>58</v>
      </c>
      <c r="Z26" s="244" t="str">
        <f t="shared" si="32"/>
        <v>40%</v>
      </c>
      <c r="AA26" s="97" t="s">
        <v>71</v>
      </c>
      <c r="AB26" s="97" t="s">
        <v>60</v>
      </c>
      <c r="AC26" s="97" t="s">
        <v>61</v>
      </c>
      <c r="AD26" s="221">
        <f t="shared" si="36"/>
        <v>0.24</v>
      </c>
      <c r="AE26" s="140" t="str">
        <f t="shared" si="37"/>
        <v>Baja</v>
      </c>
      <c r="AF26" s="222">
        <f t="shared" si="38"/>
        <v>0.24</v>
      </c>
      <c r="AG26" s="47" t="str">
        <f t="shared" si="39"/>
        <v>Menor</v>
      </c>
      <c r="AH26" s="49">
        <f t="shared" si="40"/>
        <v>0.4</v>
      </c>
      <c r="AI26" s="47" t="str">
        <f t="shared" si="41"/>
        <v>Moderado</v>
      </c>
      <c r="AJ26" s="97" t="s">
        <v>72</v>
      </c>
      <c r="AK26" s="48" t="s">
        <v>186</v>
      </c>
      <c r="AL26" s="54">
        <v>45323</v>
      </c>
      <c r="AM26" s="54">
        <v>45657</v>
      </c>
      <c r="AN26" s="48" t="s">
        <v>63</v>
      </c>
      <c r="AO26" s="48" t="s">
        <v>63</v>
      </c>
      <c r="AP26" s="252" t="s">
        <v>187</v>
      </c>
    </row>
    <row r="27" spans="1:42" ht="99.95" customHeight="1" x14ac:dyDescent="0.25">
      <c r="A27" s="248">
        <v>18</v>
      </c>
      <c r="B27" s="55" t="s">
        <v>188</v>
      </c>
      <c r="C27" s="55" t="s">
        <v>47</v>
      </c>
      <c r="D27" s="248"/>
      <c r="E27" s="248"/>
      <c r="F27" s="48" t="s">
        <v>116</v>
      </c>
      <c r="G27" s="296" t="s">
        <v>189</v>
      </c>
      <c r="H27" s="296" t="s">
        <v>190</v>
      </c>
      <c r="I27" s="296" t="s">
        <v>191</v>
      </c>
      <c r="J27" s="55" t="s">
        <v>82</v>
      </c>
      <c r="K27" s="48" t="s">
        <v>69</v>
      </c>
      <c r="L27" s="296">
        <v>14</v>
      </c>
      <c r="M27" s="285" t="str">
        <f t="shared" si="42"/>
        <v>Baja</v>
      </c>
      <c r="N27" s="289">
        <f t="shared" si="43"/>
        <v>0.4</v>
      </c>
      <c r="O27" s="49" t="s">
        <v>111</v>
      </c>
      <c r="P27" s="53" t="s">
        <v>192</v>
      </c>
      <c r="Q27" s="289" t="str">
        <f>IF(NOT(ISERROR(MATCH(P27,'[11]Tabla Impacto.'!$A$220:$A$222,0))),'[11]Tabla Impacto.'!$E$222&amp;"Por favor no seleccionar los criterios de impacto(Afectación Económica o presupuestal y Pérdida Reputacional)",P27)</f>
        <v xml:space="preserve">     Entre 10 y 50 SMLMV </v>
      </c>
      <c r="R27" s="285" t="str">
        <f>IF(OR(Q27='[6]Tabla Impacto'!$C$11,Q27='[6]Tabla Impacto'!$D$11),"Leve",IF(OR(Q27='[6]Tabla Impacto'!$C$12,Q27='[6]Tabla Impacto'!$D$12),"Menor",IF(OR(Q27='[6]Tabla Impacto'!$C$13,Q27='[6]Tabla Impacto'!$D$13),"Moderado",IF(OR(Q27='[6]Tabla Impacto'!$C$14,Q27='[6]Tabla Impacto'!$D$14),"Mayor",IF(OR(Q27='[6]Tabla Impacto'!$C$15,Q27='[6]Tabla Impacto'!$D$15),"Catastrófico","")))))</f>
        <v>Menor</v>
      </c>
      <c r="S27" s="289">
        <f t="shared" ref="S27:S28" si="45">IF(R27="","",IF(R27="Leve",0.2,IF(R27="Menor",0.4,IF(R27="Moderado",0.6,IF(R27="Mayor",0.8,IF(R27="Catastrófico",1,))))))</f>
        <v>0.4</v>
      </c>
      <c r="T27" s="285" t="str">
        <f>IF(OR(AND(M27="Muy Baja",R27="Leve"),AND(M27="Muy Baja",R27="Menor"),AND(M27="Baja",R27="Leve")),"Bajo",IF(OR(AND(M27="Muy baja",R27="Moderado"),AND(M27="Baja",R27="Menor"),AND(M27="Baja",R27="Moderado"),AND(M27="Media",R27="Leve"),AND(M27="Media",R27="Menor"),AND(M27="Media",R27="Moderado"),AND(M27="Alta",R27="Leve"),AND(M27="Alta",R27="Menor")),"Moderado",IF(OR(AND(M27="Muy Baja",R27="Mayor"),AND(M27="Baja",R27="Mayor"),AND(M27="Media",R27="Mayor"),AND(M27="Alta",R27="Moderado"),AND(M27="Alta",R27="Mayor"),AND(M27="Muy Alta",R27="Leve"),AND(M27="Muy Alta",R27="Menor"),AND(M27="Muy Alta",R27="Moderado"),AND(M27="Muy Alta",R27="Mayor")),"Alto",IF(OR(AND(M27="Muy Baja",R27="Catastrófico"),AND(M27="Baja",R27="Catastrófico"),AND(M27="Media",R27="Catastrófico"),AND(M27="Alta",R27="Catastrófico"),AND(M27="Muy Alta",R27="Catastrófico")),"Extremo",""))))</f>
        <v>Moderado</v>
      </c>
      <c r="U27" s="58">
        <v>1</v>
      </c>
      <c r="V27" s="58" t="s">
        <v>193</v>
      </c>
      <c r="W27" s="46" t="str">
        <f t="shared" si="44"/>
        <v>Probabilidad</v>
      </c>
      <c r="X27" s="97" t="s">
        <v>57</v>
      </c>
      <c r="Y27" s="97" t="s">
        <v>58</v>
      </c>
      <c r="Z27" s="244" t="str">
        <f t="shared" si="32"/>
        <v>40%</v>
      </c>
      <c r="AA27" s="97" t="s">
        <v>71</v>
      </c>
      <c r="AB27" s="97" t="s">
        <v>60</v>
      </c>
      <c r="AC27" s="97" t="s">
        <v>61</v>
      </c>
      <c r="AD27" s="221">
        <f t="shared" si="36"/>
        <v>0.24</v>
      </c>
      <c r="AE27" s="140" t="str">
        <f t="shared" si="37"/>
        <v>Baja</v>
      </c>
      <c r="AF27" s="222">
        <f t="shared" si="38"/>
        <v>0.24</v>
      </c>
      <c r="AG27" s="47" t="str">
        <f t="shared" si="39"/>
        <v>Menor</v>
      </c>
      <c r="AH27" s="49">
        <f t="shared" si="40"/>
        <v>0.4</v>
      </c>
      <c r="AI27" s="47" t="str">
        <f t="shared" si="41"/>
        <v>Moderado</v>
      </c>
      <c r="AJ27" s="97" t="s">
        <v>72</v>
      </c>
      <c r="AK27" s="48" t="s">
        <v>194</v>
      </c>
      <c r="AL27" s="54">
        <v>45323</v>
      </c>
      <c r="AM27" s="54">
        <v>45657</v>
      </c>
      <c r="AN27" s="48"/>
      <c r="AO27" s="48"/>
      <c r="AP27" s="226" t="s">
        <v>86</v>
      </c>
    </row>
    <row r="28" spans="1:42" ht="99.95" customHeight="1" x14ac:dyDescent="0.25">
      <c r="A28" s="248">
        <v>19</v>
      </c>
      <c r="B28" s="55" t="s">
        <v>188</v>
      </c>
      <c r="C28" s="55" t="s">
        <v>47</v>
      </c>
      <c r="D28" s="248"/>
      <c r="E28" s="248"/>
      <c r="F28" s="48" t="s">
        <v>65</v>
      </c>
      <c r="G28" s="48" t="s">
        <v>195</v>
      </c>
      <c r="H28" s="48" t="s">
        <v>196</v>
      </c>
      <c r="I28" s="48" t="s">
        <v>197</v>
      </c>
      <c r="J28" s="55" t="s">
        <v>52</v>
      </c>
      <c r="K28" s="48" t="s">
        <v>69</v>
      </c>
      <c r="L28" s="48">
        <v>12</v>
      </c>
      <c r="M28" s="152" t="str">
        <f t="shared" si="42"/>
        <v>Baja</v>
      </c>
      <c r="N28" s="49">
        <f t="shared" si="43"/>
        <v>0.4</v>
      </c>
      <c r="O28" s="49" t="s">
        <v>111</v>
      </c>
      <c r="P28" s="304" t="s">
        <v>176</v>
      </c>
      <c r="Q28" s="49" t="str">
        <f>IF(NOT(ISERROR(MATCH(P28,'[11]Tabla Impacto.'!$A$220:$A$222,0))),'[11]Tabla Impacto.'!$E$222&amp;"Por favor no seleccionar los criterios de impacto(Afectación Económica o presupuestal y Pérdida Reputacional)",P28)</f>
        <v>Entre 10 y 50 SMLMV  / El riesgo afecta la imagen de la entidad internamente, de conocimiento general, nivel interno, de junta dircetiva y accionistas y/o de provedores</v>
      </c>
      <c r="R28" s="152" t="str">
        <f>IF(P28='[9]Tabla Impacto'!$D$3,'[9]Tabla Impacto'!$A$3,IF(P28='[9]Tabla Impacto'!$C$3,'[9]Tabla Impacto'!$A$3,IF(P28='[9]Tabla Impacto'!$B$3,'[9]Tabla Impacto'!$A$3,IF(P28='[9]Tabla Impacto'!$D$4,'[9]Tabla Impacto'!$A$4,IF(P28='[9]Tabla Impacto'!$C$4,'[9]Tabla Impacto'!$A$4,IF(P28='[9]Tabla Impacto'!$B$4,'[9]Tabla Impacto'!$A$4,IF(P28='[9]Tabla Impacto'!$D$5,'[9]Tabla Impacto'!$A$5,IF(P28='[9]Tabla Impacto'!$C$5,'[9]Tabla Impacto'!$A$5,IF(P28='[9]Tabla Impacto'!$B$5,'[9]Tabla Impacto'!$A$5,IF(P28='[9]Tabla Impacto'!$D$6,'[9]Tabla Impacto'!$A$6,IF(P28='[9]Tabla Impacto'!$C$6,'[9]Tabla Impacto'!$A$6,IF(P28='[9]Tabla Impacto'!$B$6,'[9]Tabla Impacto'!$A$6,IF(P28='[9]Tabla Impacto'!$D$7,'[9]Tabla Impacto'!$A$7,IF(P28='[9]Tabla Impacto'!$C$7,'[9]Tabla Impacto'!$A$7,IF(P28='[9]Tabla Impacto'!$B$7,'[9]Tabla Impacto'!$A$7,0)))))))))))))))</f>
        <v>Menor</v>
      </c>
      <c r="S28" s="49">
        <f t="shared" si="45"/>
        <v>0.4</v>
      </c>
      <c r="T28" s="152" t="str">
        <f t="shared" ref="T28" si="46">IF(OR(AND(M28="Muy Baja",R28="Leve"),AND(M28="Muy Baja",R28="Menor"),AND(M28="Baja",R28="Leve")),"Bajo",IF(OR(AND(M28="Muy baja",R28="Moderado"),AND(M28="Baja",R28="Menor"),AND(M28="Baja",R28="Moderado"),AND(M28="Media",R28="Leve"),AND(M28="Media",R28="Menor"),AND(M28="Media",R28="Moderado"),AND(M28="Alta",R28="Leve"),AND(M28="Alta",R28="Menor")),"Moderado",IF(OR(AND(M28="Muy Baja",R28="Mayor"),AND(M28="Baja",R28="Mayor"),AND(M28="Media",R28="Mayor"),AND(M28="Alta",R28="Moderado"),AND(M28="Alta",R28="Mayor"),AND(M28="Muy Alta",R28="Leve"),AND(M28="Muy Alta",R28="Menor"),AND(M28="Muy Alta",R28="Moderado"),AND(M28="Muy Alta",R28="Mayor")),"Alto",IF(OR(AND(M28="Muy Baja",R28="Catastrófico"),AND(M28="Baja",R28="Catastrófico"),AND(M28="Media",R28="Catastrófico"),AND(M28="Alta",R28="Catastrófico"),AND(M28="Muy Alta",R28="Catastrófico")),"Extremo",""))))</f>
        <v>Moderado</v>
      </c>
      <c r="U28" s="58">
        <v>1</v>
      </c>
      <c r="V28" s="48" t="s">
        <v>198</v>
      </c>
      <c r="W28" s="46" t="str">
        <f t="shared" si="44"/>
        <v>Probabilidad</v>
      </c>
      <c r="X28" s="97" t="s">
        <v>57</v>
      </c>
      <c r="Y28" s="97" t="s">
        <v>58</v>
      </c>
      <c r="Z28" s="244" t="str">
        <f t="shared" si="32"/>
        <v>40%</v>
      </c>
      <c r="AA28" s="97" t="s">
        <v>71</v>
      </c>
      <c r="AB28" s="97" t="s">
        <v>60</v>
      </c>
      <c r="AC28" s="97" t="s">
        <v>61</v>
      </c>
      <c r="AD28" s="221">
        <f t="shared" si="36"/>
        <v>0.24</v>
      </c>
      <c r="AE28" s="140" t="str">
        <f t="shared" si="37"/>
        <v>Baja</v>
      </c>
      <c r="AF28" s="222">
        <f t="shared" si="38"/>
        <v>0.24</v>
      </c>
      <c r="AG28" s="47" t="str">
        <f t="shared" si="39"/>
        <v>Menor</v>
      </c>
      <c r="AH28" s="49">
        <f t="shared" si="40"/>
        <v>0.4</v>
      </c>
      <c r="AI28" s="47" t="str">
        <f t="shared" si="41"/>
        <v>Moderado</v>
      </c>
      <c r="AJ28" s="97" t="s">
        <v>72</v>
      </c>
      <c r="AK28" s="100" t="s">
        <v>199</v>
      </c>
      <c r="AL28" s="54">
        <v>45323</v>
      </c>
      <c r="AM28" s="54">
        <v>45657</v>
      </c>
      <c r="AN28" s="48"/>
      <c r="AO28" s="48"/>
      <c r="AP28" s="226" t="s">
        <v>86</v>
      </c>
    </row>
    <row r="29" spans="1:42" ht="99.95" customHeight="1" x14ac:dyDescent="0.25">
      <c r="A29" s="248">
        <v>20</v>
      </c>
      <c r="B29" s="55" t="s">
        <v>188</v>
      </c>
      <c r="C29" s="307" t="s">
        <v>47</v>
      </c>
      <c r="D29" s="248"/>
      <c r="E29" s="248"/>
      <c r="F29" s="48" t="s">
        <v>65</v>
      </c>
      <c r="G29" s="58" t="s">
        <v>79</v>
      </c>
      <c r="H29" s="58" t="s">
        <v>80</v>
      </c>
      <c r="I29" s="58" t="s">
        <v>81</v>
      </c>
      <c r="J29" s="307" t="s">
        <v>82</v>
      </c>
      <c r="K29" s="295" t="s">
        <v>69</v>
      </c>
      <c r="L29" s="296">
        <v>144</v>
      </c>
      <c r="M29" s="152" t="str">
        <f>IF(L29&lt;=0,"",IF(L29&lt;=2,"Muy Baja",IF(L29&lt;=24,"Baja",IF(L29&lt;=500,"Media",IF(L29&lt;=5000,"Alta","Muy Alta")))))</f>
        <v>Media</v>
      </c>
      <c r="N29" s="49">
        <f>IF(M29="","",IF(M29="Muy Baja",0.2,IF(M29="Baja",0.4,IF(M29="Media",0.6,IF(M29="Alta",0.8,IF(M29="Muy Alta",1,))))))</f>
        <v>0.6</v>
      </c>
      <c r="O29" s="49" t="s">
        <v>111</v>
      </c>
      <c r="P29" s="53" t="s">
        <v>83</v>
      </c>
      <c r="Q29" s="119" t="str">
        <f>P29</f>
        <v>Entre 50 y 100 SMLMV  / El riesgo afecta la imagen de la entidad con algunos usuarios de relevancia frente al logro de los objetivos</v>
      </c>
      <c r="R29" s="152" t="str">
        <f>IF(P29='[9]Tabla Impacto'!$D$3,'[9]Tabla Impacto'!$A$3,IF(P29='[9]Tabla Impacto'!$C$3,'[9]Tabla Impacto'!$A$3,IF(P29='[9]Tabla Impacto'!$B$3,'[9]Tabla Impacto'!$A$3,IF(P29='[9]Tabla Impacto'!$D$4,'[9]Tabla Impacto'!$A$4,IF(P29='[9]Tabla Impacto'!$C$4,'[9]Tabla Impacto'!$A$4,IF(P29='[9]Tabla Impacto'!$B$4,'[9]Tabla Impacto'!$A$4,IF(P29='[9]Tabla Impacto'!$D$5,'[9]Tabla Impacto'!$A$5,IF(P29='[9]Tabla Impacto'!$C$5,'[9]Tabla Impacto'!$A$5,IF(P29='[9]Tabla Impacto'!$B$5,'[9]Tabla Impacto'!$A$5,IF(P29='[9]Tabla Impacto'!$D$6,'[9]Tabla Impacto'!$A$6,IF(P29='[9]Tabla Impacto'!$C$6,'[9]Tabla Impacto'!$A$6,IF(P29='[9]Tabla Impacto'!$B$6,'[9]Tabla Impacto'!$A$6,IF(P29='[9]Tabla Impacto'!$D$7,'[9]Tabla Impacto'!$A$7,IF(P29='[9]Tabla Impacto'!$C$7,'[9]Tabla Impacto'!$A$7,IF(P29='[9]Tabla Impacto'!$B$7,'[9]Tabla Impacto'!$A$7,0)))))))))))))))</f>
        <v>Moderado</v>
      </c>
      <c r="S29" s="49">
        <f>IF(R29="","",IF(R29="Leve",0.2,IF(R29="Menor",0.4,IF(R29="Moderado",0.6,IF(R29="Mayor",0.8,IF(R29="Catastrófico",1,))))))</f>
        <v>0.6</v>
      </c>
      <c r="T29" s="152" t="str">
        <f>IF(OR(AND(M29="Muy Baja",R29="Leve"),AND(M29="Muy Baja",R29="Menor"),AND(M29="Baja",R29="Leve")),"Bajo",IF(OR(AND(M29="Muy baja",R29="Moderado"),AND(M29="Baja",R29="Menor"),AND(M29="Baja",R29="Moderado"),AND(M29="Media",R29="Leve"),AND(M29="Media",R29="Menor"),AND(M29="Media",R29="Moderado"),AND(M29="Alta",R29="Leve"),AND(M29="Alta",R29="Menor")),"Moderado",IF(OR(AND(M29="Muy Baja",R29="Mayor"),AND(M29="Baja",R29="Mayor"),AND(M29="Media",R29="Mayor"),AND(M29="Alta",R29="Moderado"),AND(M29="Alta",R29="Mayor"),AND(M29="Muy Alta",R29="Leve"),AND(M29="Muy Alta",R29="Menor"),AND(M29="Muy Alta",R29="Moderado"),AND(M29="Muy Alta",R29="Mayor")),"Alto",IF(OR(AND(M29="Muy Baja",R29="Catastrófico"),AND(M29="Baja",R29="Catastrófico"),AND(M29="Media",R29="Catastrófico"),AND(M29="Alta",R29="Catastrófico"),AND(M29="Muy Alta",R29="Catastrófico")),"Extremo",""))))</f>
        <v>Moderado</v>
      </c>
      <c r="U29" s="58">
        <v>1</v>
      </c>
      <c r="V29" s="48" t="s">
        <v>200</v>
      </c>
      <c r="W29" s="46" t="str">
        <f t="shared" si="44"/>
        <v>Probabilidad</v>
      </c>
      <c r="X29" s="97" t="s">
        <v>57</v>
      </c>
      <c r="Y29" s="97" t="s">
        <v>58</v>
      </c>
      <c r="Z29" s="244" t="str">
        <f t="shared" si="32"/>
        <v>40%</v>
      </c>
      <c r="AA29" s="97" t="s">
        <v>71</v>
      </c>
      <c r="AB29" s="97" t="s">
        <v>60</v>
      </c>
      <c r="AC29" s="97" t="s">
        <v>61</v>
      </c>
      <c r="AD29" s="221">
        <f t="shared" si="36"/>
        <v>0.36</v>
      </c>
      <c r="AE29" s="140" t="str">
        <f t="shared" si="37"/>
        <v>Baja</v>
      </c>
      <c r="AF29" s="222">
        <f t="shared" si="38"/>
        <v>0.36</v>
      </c>
      <c r="AG29" s="47" t="str">
        <f t="shared" si="39"/>
        <v>Moderado</v>
      </c>
      <c r="AH29" s="49">
        <f t="shared" si="40"/>
        <v>0.6</v>
      </c>
      <c r="AI29" s="47" t="str">
        <f t="shared" si="41"/>
        <v>Moderado</v>
      </c>
      <c r="AJ29" s="97" t="s">
        <v>72</v>
      </c>
      <c r="AK29" s="48" t="s">
        <v>201</v>
      </c>
      <c r="AL29" s="54">
        <v>45323</v>
      </c>
      <c r="AM29" s="54">
        <v>45657</v>
      </c>
      <c r="AN29" s="48"/>
      <c r="AO29" s="48"/>
      <c r="AP29" s="252" t="s">
        <v>86</v>
      </c>
    </row>
    <row r="30" spans="1:42" ht="99.95" customHeight="1" x14ac:dyDescent="0.25">
      <c r="A30" s="324">
        <v>21</v>
      </c>
      <c r="B30" s="333" t="s">
        <v>202</v>
      </c>
      <c r="C30" s="307" t="s">
        <v>47</v>
      </c>
      <c r="D30" s="324"/>
      <c r="E30" s="336"/>
      <c r="F30" s="48" t="s">
        <v>48</v>
      </c>
      <c r="G30" s="292" t="s">
        <v>203</v>
      </c>
      <c r="H30" s="295" t="s">
        <v>204</v>
      </c>
      <c r="I30" s="203" t="s">
        <v>205</v>
      </c>
      <c r="J30" s="307" t="s">
        <v>52</v>
      </c>
      <c r="K30" s="292" t="s">
        <v>69</v>
      </c>
      <c r="L30" s="327">
        <v>17</v>
      </c>
      <c r="M30" s="316" t="str">
        <f t="shared" ref="M30" si="47">IF(L30&lt;=0,"",IF(L30&lt;=2,"Muy Baja",IF(L30&lt;=24,"Baja",IF(L30&lt;=500,"Media",IF(L30&lt;=5000,"Alta","Muy Alta")))))</f>
        <v>Baja</v>
      </c>
      <c r="N30" s="321">
        <f t="shared" ref="N30" si="48">IF(M30="","",IF(M30="Muy Baja",0.2,IF(M30="Baja",0.4,IF(M30="Media",0.6,IF(M30="Alta",0.8,IF(M30="Muy Alta",1,))))))</f>
        <v>0.4</v>
      </c>
      <c r="O30" s="49" t="s">
        <v>111</v>
      </c>
      <c r="P30" s="53" t="s">
        <v>55</v>
      </c>
      <c r="Q30" s="262" t="str">
        <f>IF(NOT(ISERROR(MATCH(P30,'[5]Tabla Impacto'!$B$221:$B$223,0))),'[5]Tabla Impacto'!$F$223&amp;"Por favor no seleccionar los criterios de impacto(Afectación Económica o presupuestal y Pérdida Reputacional)",P30)</f>
        <v xml:space="preserve">     El riesgo afecta la imagen de la entidad internamente, de conocimiento general, nivel interno, de junta directiva, y accionistas y/o de proveedores </v>
      </c>
      <c r="R30" s="152" t="str">
        <f>IF(P30='[9]Tabla Impacto'!$D$3,'[9]Tabla Impacto'!$A$3,IF(P30='[9]Tabla Impacto'!$C$3,'[9]Tabla Impacto'!$A$3,IF(P30='[9]Tabla Impacto'!$B$3,'[9]Tabla Impacto'!$A$3,IF(P30='[9]Tabla Impacto'!$D$4,'[9]Tabla Impacto'!$A$4,IF(P30='[9]Tabla Impacto'!$C$4,'[9]Tabla Impacto'!$A$4,IF(P30='[9]Tabla Impacto'!$B$4,'[9]Tabla Impacto'!$A$4,IF(P30='[9]Tabla Impacto'!$D$5,'[9]Tabla Impacto'!$A$5,IF(P30='[9]Tabla Impacto'!$C$5,'[9]Tabla Impacto'!$A$5,IF(P30='[9]Tabla Impacto'!$B$5,'[9]Tabla Impacto'!$A$5,IF(P30='[9]Tabla Impacto'!$D$6,'[9]Tabla Impacto'!$A$6,IF(P30='[9]Tabla Impacto'!$C$6,'[9]Tabla Impacto'!$A$6,IF(P30='[9]Tabla Impacto'!$B$6,'[9]Tabla Impacto'!$A$6,IF(P30='[9]Tabla Impacto'!$D$7,'[9]Tabla Impacto'!$A$7,IF(P30='[9]Tabla Impacto'!$C$7,'[9]Tabla Impacto'!$A$7,IF(P30='[9]Tabla Impacto'!$B$7,'[9]Tabla Impacto'!$A$7,0)))))))))))))))</f>
        <v>Menor</v>
      </c>
      <c r="S30" s="49">
        <f>IF(R30="","",IF(R30="Leve",0.2,IF(R30="Menor",0.4,IF(R30="Moderado",0.6,IF(R30="Mayor",0.8,IF(R30="Catastrófico",1,))))))</f>
        <v>0.4</v>
      </c>
      <c r="T30" s="152" t="str">
        <f>IF(OR(AND(M30="Muy Baja",R30="Leve"),AND(M30="Muy Baja",R30="Menor"),AND(M30="Baja",R30="Leve")),"Bajo",IF(OR(AND(M30="Muy baja",R30="Moderado"),AND(M30="Baja",R30="Menor"),AND(M30="Baja",R30="Moderado"),AND(M30="Media",R30="Leve"),AND(M30="Media",R30="Menor"),AND(M30="Media",R30="Moderado"),AND(M30="Alta",R30="Leve"),AND(M30="Alta",R30="Menor")),"Moderado",IF(OR(AND(M30="Muy Baja",R30="Mayor"),AND(M30="Baja",R30="Mayor"),AND(M30="Media",R30="Mayor"),AND(M30="Alta",R30="Moderado"),AND(M30="Alta",R30="Mayor"),AND(M30="Muy Alta",R30="Leve"),AND(M30="Muy Alta",R30="Menor"),AND(M30="Muy Alta",R30="Moderado"),AND(M30="Muy Alta",R30="Mayor")),"Alto",IF(OR(AND(M30="Muy Baja",R30="Catastrófico"),AND(M30="Baja",R30="Catastrófico"),AND(M30="Media",R30="Catastrófico"),AND(M30="Alta",R30="Catastrófico"),AND(M30="Muy Alta",R30="Catastrófico")),"Extremo",""))))</f>
        <v>Moderado</v>
      </c>
      <c r="U30" s="58">
        <v>1</v>
      </c>
      <c r="V30" s="296" t="s">
        <v>206</v>
      </c>
      <c r="W30" s="46" t="str">
        <f t="shared" ref="W30:W40" si="49">IF(OR(X30="Preventivo",X30="Detectivo"),"Probabilidad",IF(X30="Correctivo","Impacto",""))</f>
        <v>Probabilidad</v>
      </c>
      <c r="X30" s="97" t="s">
        <v>57</v>
      </c>
      <c r="Y30" s="97" t="s">
        <v>58</v>
      </c>
      <c r="Z30" s="244" t="str">
        <f t="shared" ref="Z30:Z40" si="50">IF(AND(X30="Preventivo",Y30="Automático"),"50%",IF(AND(X30="Preventivo",Y30="Manual"),"40%",IF(AND(X30="Detectivo",Y30="Automático"),"40%",IF(AND(X30="Detectivo",Y30="Manual"),"30%",IF(AND(X30="Correctivo",Y30="Automático"),"35%",IF(AND(X30="Correctivo",Y30="Manual"),"25%",""))))))</f>
        <v>40%</v>
      </c>
      <c r="AA30" s="97" t="s">
        <v>71</v>
      </c>
      <c r="AB30" s="97" t="s">
        <v>60</v>
      </c>
      <c r="AC30" s="97" t="s">
        <v>61</v>
      </c>
      <c r="AD30" s="221">
        <f t="shared" si="36"/>
        <v>0.24</v>
      </c>
      <c r="AE30" s="140" t="str">
        <f t="shared" si="37"/>
        <v>Baja</v>
      </c>
      <c r="AF30" s="246">
        <f t="shared" si="38"/>
        <v>0.24</v>
      </c>
      <c r="AG30" s="47" t="str">
        <f t="shared" si="39"/>
        <v>Menor</v>
      </c>
      <c r="AH30" s="49">
        <f t="shared" si="40"/>
        <v>0.4</v>
      </c>
      <c r="AI30" s="47" t="str">
        <f t="shared" si="41"/>
        <v>Moderado</v>
      </c>
      <c r="AJ30" s="97" t="s">
        <v>72</v>
      </c>
      <c r="AK30" s="48" t="s">
        <v>207</v>
      </c>
      <c r="AL30" s="54">
        <v>45323</v>
      </c>
      <c r="AM30" s="54">
        <v>45657</v>
      </c>
      <c r="AN30" s="48"/>
      <c r="AO30" s="48"/>
      <c r="AP30" s="226" t="s">
        <v>86</v>
      </c>
    </row>
    <row r="31" spans="1:42" ht="99.95" customHeight="1" x14ac:dyDescent="0.25">
      <c r="A31" s="325"/>
      <c r="B31" s="334"/>
      <c r="C31" s="290"/>
      <c r="D31" s="325"/>
      <c r="E31" s="337"/>
      <c r="F31" s="297"/>
      <c r="G31" s="293"/>
      <c r="H31" s="297"/>
      <c r="I31" s="260"/>
      <c r="J31" s="297"/>
      <c r="K31" s="261"/>
      <c r="L31" s="328"/>
      <c r="M31" s="318"/>
      <c r="N31" s="322"/>
      <c r="O31" s="288"/>
      <c r="P31" s="305"/>
      <c r="Q31" s="225">
        <f>IF(NOT(ISERROR(MATCH(P31,'[5]Tabla Impacto'!$B$221:$B$223,0))),'[5]Tabla Impacto'!$F$223&amp;"Por favor no seleccionar los criterios de impacto(Afectación Económica o presupuestal y Pérdida Reputacional)",P31)</f>
        <v>0</v>
      </c>
      <c r="R31" s="286"/>
      <c r="S31" s="288"/>
      <c r="T31" s="286"/>
      <c r="U31" s="226">
        <v>2</v>
      </c>
      <c r="V31" s="48" t="s">
        <v>208</v>
      </c>
      <c r="W31" s="46" t="str">
        <f t="shared" si="49"/>
        <v>Probabilidad</v>
      </c>
      <c r="X31" s="97" t="s">
        <v>57</v>
      </c>
      <c r="Y31" s="97" t="s">
        <v>58</v>
      </c>
      <c r="Z31" s="244" t="str">
        <f t="shared" si="50"/>
        <v>40%</v>
      </c>
      <c r="AA31" s="97" t="s">
        <v>71</v>
      </c>
      <c r="AB31" s="97" t="s">
        <v>60</v>
      </c>
      <c r="AC31" s="97" t="s">
        <v>61</v>
      </c>
      <c r="AD31" s="221">
        <f t="shared" si="36"/>
        <v>0</v>
      </c>
      <c r="AE31" s="140" t="str">
        <f t="shared" si="37"/>
        <v>Muy Baja</v>
      </c>
      <c r="AF31" s="222">
        <f t="shared" si="38"/>
        <v>0</v>
      </c>
      <c r="AG31" s="47" t="str">
        <f t="shared" si="39"/>
        <v>Leve</v>
      </c>
      <c r="AH31" s="49">
        <f t="shared" si="40"/>
        <v>0</v>
      </c>
      <c r="AI31" s="47" t="str">
        <f t="shared" si="41"/>
        <v>Bajo</v>
      </c>
      <c r="AJ31" s="97" t="s">
        <v>72</v>
      </c>
      <c r="AK31" s="48" t="s">
        <v>207</v>
      </c>
      <c r="AL31" s="54">
        <v>45323</v>
      </c>
      <c r="AM31" s="54">
        <v>45657</v>
      </c>
      <c r="AN31" s="48"/>
      <c r="AO31" s="48"/>
      <c r="AP31" s="226" t="s">
        <v>86</v>
      </c>
    </row>
    <row r="32" spans="1:42" ht="99.95" customHeight="1" x14ac:dyDescent="0.25">
      <c r="A32" s="325"/>
      <c r="B32" s="334"/>
      <c r="C32" s="290"/>
      <c r="D32" s="325"/>
      <c r="E32" s="337"/>
      <c r="F32" s="297"/>
      <c r="G32" s="293"/>
      <c r="H32" s="297"/>
      <c r="I32" s="260"/>
      <c r="J32" s="297"/>
      <c r="K32" s="261"/>
      <c r="L32" s="328"/>
      <c r="M32" s="318"/>
      <c r="N32" s="322"/>
      <c r="O32" s="288"/>
      <c r="P32" s="305"/>
      <c r="Q32" s="225">
        <f>IF(NOT(ISERROR(MATCH(P32,'[5]Tabla Impacto'!$B$221:$B$223,0))),'[5]Tabla Impacto'!$F$223&amp;"Por favor no seleccionar los criterios de impacto(Afectación Económica o presupuestal y Pérdida Reputacional)",P32)</f>
        <v>0</v>
      </c>
      <c r="R32" s="286"/>
      <c r="S32" s="288"/>
      <c r="T32" s="286"/>
      <c r="U32" s="226">
        <v>3</v>
      </c>
      <c r="V32" s="48" t="s">
        <v>209</v>
      </c>
      <c r="W32" s="46" t="str">
        <f t="shared" si="49"/>
        <v>Probabilidad</v>
      </c>
      <c r="X32" s="97" t="s">
        <v>57</v>
      </c>
      <c r="Y32" s="97" t="s">
        <v>58</v>
      </c>
      <c r="Z32" s="244" t="str">
        <f t="shared" si="50"/>
        <v>40%</v>
      </c>
      <c r="AA32" s="97" t="s">
        <v>71</v>
      </c>
      <c r="AB32" s="97" t="s">
        <v>60</v>
      </c>
      <c r="AC32" s="97" t="s">
        <v>61</v>
      </c>
      <c r="AD32" s="221">
        <f t="shared" si="36"/>
        <v>0</v>
      </c>
      <c r="AE32" s="140" t="str">
        <f t="shared" si="37"/>
        <v>Muy Baja</v>
      </c>
      <c r="AF32" s="222">
        <f t="shared" si="38"/>
        <v>0</v>
      </c>
      <c r="AG32" s="47" t="str">
        <f t="shared" si="39"/>
        <v>Leve</v>
      </c>
      <c r="AH32" s="49">
        <f t="shared" si="40"/>
        <v>0</v>
      </c>
      <c r="AI32" s="47" t="str">
        <f t="shared" si="41"/>
        <v>Bajo</v>
      </c>
      <c r="AJ32" s="97" t="s">
        <v>72</v>
      </c>
      <c r="AK32" s="48" t="s">
        <v>210</v>
      </c>
      <c r="AL32" s="54">
        <v>45323</v>
      </c>
      <c r="AM32" s="54">
        <v>45657</v>
      </c>
      <c r="AN32" s="48"/>
      <c r="AO32" s="48"/>
      <c r="AP32" s="226" t="s">
        <v>86</v>
      </c>
    </row>
    <row r="33" spans="1:42" ht="99.95" customHeight="1" x14ac:dyDescent="0.25">
      <c r="A33" s="325"/>
      <c r="B33" s="334"/>
      <c r="C33" s="290"/>
      <c r="D33" s="325"/>
      <c r="E33" s="337"/>
      <c r="F33" s="297"/>
      <c r="G33" s="293"/>
      <c r="H33" s="297"/>
      <c r="I33" s="260"/>
      <c r="J33" s="297"/>
      <c r="K33" s="261"/>
      <c r="L33" s="328"/>
      <c r="M33" s="318"/>
      <c r="N33" s="322"/>
      <c r="O33" s="288"/>
      <c r="P33" s="305"/>
      <c r="Q33" s="225">
        <f>IF(NOT(ISERROR(MATCH(P33,'[5]Tabla Impacto'!$B$221:$B$223,0))),'[5]Tabla Impacto'!$F$223&amp;"Por favor no seleccionar los criterios de impacto(Afectación Económica o presupuestal y Pérdida Reputacional)",P33)</f>
        <v>0</v>
      </c>
      <c r="R33" s="286"/>
      <c r="S33" s="288"/>
      <c r="T33" s="286" t="str">
        <f>IF(OR(AND(M33="Muy Baja",R33="Leve"),AND(M33="Muy Baja",R33="Menor"),AND(M33="Baja",R33="Leve")),"Bajo",IF(OR(AND(M33="Muy baja",R33="Moderado"),AND(M33="Baja",R33="Menor"),AND(M33="Baja",R33="Moderado"),AND(M33="Media",R33="Leve"),AND(M33="Media",R33="Menor"),AND(M33="Media",R33="Moderado"),AND(M33="Alta",R33="Leve"),AND(M33="Alta",R33="Menor")),"Moderado",IF(OR(AND(M33="Muy Baja",R33="Mayor"),AND(M33="Baja",R33="Mayor"),AND(M33="Media",R33="Mayor"),AND(M33="Alta",R33="Moderado"),AND(M33="Alta",R33="Mayor"),AND(M33="Muy Alta",R33="Leve"),AND(M33="Muy Alta",R33="Menor"),AND(M33="Muy Alta",R33="Moderado"),AND(M33="Muy Alta",R33="Mayor")),"Alto",IF(OR(AND(M33="Muy Baja",R33="Catastrófico"),AND(M33="Baja",R33="Catastrófico"),AND(M33="Media",R33="Catastrófico"),AND(M33="Alta",R33="Catastrófico"),AND(M33="Muy Alta",R33="Catastrófico")),"Extremo",""))))</f>
        <v/>
      </c>
      <c r="U33" s="226">
        <v>4</v>
      </c>
      <c r="V33" s="48" t="s">
        <v>211</v>
      </c>
      <c r="W33" s="46" t="str">
        <f t="shared" si="49"/>
        <v>Probabilidad</v>
      </c>
      <c r="X33" s="97" t="s">
        <v>57</v>
      </c>
      <c r="Y33" s="97" t="s">
        <v>58</v>
      </c>
      <c r="Z33" s="244" t="str">
        <f t="shared" si="50"/>
        <v>40%</v>
      </c>
      <c r="AA33" s="97" t="s">
        <v>71</v>
      </c>
      <c r="AB33" s="97" t="s">
        <v>60</v>
      </c>
      <c r="AC33" s="97" t="s">
        <v>61</v>
      </c>
      <c r="AD33" s="221">
        <f t="shared" si="36"/>
        <v>0</v>
      </c>
      <c r="AE33" s="140" t="str">
        <f t="shared" si="37"/>
        <v>Muy Baja</v>
      </c>
      <c r="AF33" s="222">
        <f t="shared" si="38"/>
        <v>0</v>
      </c>
      <c r="AG33" s="47" t="str">
        <f t="shared" si="39"/>
        <v>Leve</v>
      </c>
      <c r="AH33" s="49">
        <f t="shared" si="40"/>
        <v>0</v>
      </c>
      <c r="AI33" s="47" t="str">
        <f t="shared" si="41"/>
        <v>Bajo</v>
      </c>
      <c r="AJ33" s="97" t="s">
        <v>72</v>
      </c>
      <c r="AK33" s="48" t="s">
        <v>210</v>
      </c>
      <c r="AL33" s="54">
        <v>45323</v>
      </c>
      <c r="AM33" s="54">
        <v>45657</v>
      </c>
      <c r="AN33" s="48"/>
      <c r="AO33" s="48"/>
      <c r="AP33" s="226" t="s">
        <v>86</v>
      </c>
    </row>
    <row r="34" spans="1:42" ht="99.95" customHeight="1" x14ac:dyDescent="0.25">
      <c r="A34" s="326"/>
      <c r="B34" s="335"/>
      <c r="C34" s="291"/>
      <c r="D34" s="326"/>
      <c r="E34" s="338"/>
      <c r="F34" s="296"/>
      <c r="G34" s="294"/>
      <c r="H34" s="296"/>
      <c r="I34" s="264"/>
      <c r="J34" s="296"/>
      <c r="K34" s="252"/>
      <c r="L34" s="329"/>
      <c r="M34" s="318"/>
      <c r="N34" s="323"/>
      <c r="O34" s="289"/>
      <c r="P34" s="306"/>
      <c r="Q34" s="263">
        <f>IF(NOT(ISERROR(MATCH(P34,'[5]Tabla Impacto'!$B$221:$B$223,0))),'[5]Tabla Impacto'!$F$223&amp;"Por favor no seleccionar los criterios de impacto(Afectación Económica o presupuestal y Pérdida Reputacional)",P34)</f>
        <v>0</v>
      </c>
      <c r="R34" s="285"/>
      <c r="S34" s="289"/>
      <c r="T34" s="285"/>
      <c r="U34" s="226">
        <v>5</v>
      </c>
      <c r="V34" s="48" t="s">
        <v>212</v>
      </c>
      <c r="W34" s="46" t="str">
        <f t="shared" si="49"/>
        <v>Probabilidad</v>
      </c>
      <c r="X34" s="97" t="s">
        <v>57</v>
      </c>
      <c r="Y34" s="97" t="s">
        <v>58</v>
      </c>
      <c r="Z34" s="244" t="str">
        <f t="shared" si="50"/>
        <v>40%</v>
      </c>
      <c r="AA34" s="97" t="s">
        <v>71</v>
      </c>
      <c r="AB34" s="97" t="s">
        <v>60</v>
      </c>
      <c r="AC34" s="97" t="s">
        <v>61</v>
      </c>
      <c r="AD34" s="221">
        <f t="shared" si="36"/>
        <v>0</v>
      </c>
      <c r="AE34" s="140" t="str">
        <f t="shared" si="37"/>
        <v>Muy Baja</v>
      </c>
      <c r="AF34" s="222">
        <f t="shared" si="38"/>
        <v>0</v>
      </c>
      <c r="AG34" s="47" t="str">
        <f t="shared" si="39"/>
        <v>Leve</v>
      </c>
      <c r="AH34" s="49">
        <f t="shared" si="40"/>
        <v>0</v>
      </c>
      <c r="AI34" s="47" t="str">
        <f t="shared" si="41"/>
        <v>Bajo</v>
      </c>
      <c r="AJ34" s="97" t="s">
        <v>72</v>
      </c>
      <c r="AK34" s="48" t="s">
        <v>210</v>
      </c>
      <c r="AL34" s="54">
        <v>45323</v>
      </c>
      <c r="AM34" s="54">
        <v>45657</v>
      </c>
      <c r="AN34" s="48"/>
      <c r="AO34" s="48"/>
      <c r="AP34" s="226" t="s">
        <v>86</v>
      </c>
    </row>
    <row r="35" spans="1:42" ht="99.95" customHeight="1" x14ac:dyDescent="0.25">
      <c r="A35" s="324">
        <v>22</v>
      </c>
      <c r="B35" s="324" t="s">
        <v>213</v>
      </c>
      <c r="C35" s="307" t="s">
        <v>47</v>
      </c>
      <c r="D35" s="324"/>
      <c r="E35" s="324"/>
      <c r="F35" s="48" t="s">
        <v>48</v>
      </c>
      <c r="G35" s="330" t="s">
        <v>214</v>
      </c>
      <c r="H35" s="295" t="s">
        <v>215</v>
      </c>
      <c r="I35" s="295" t="s">
        <v>216</v>
      </c>
      <c r="J35" s="307" t="s">
        <v>217</v>
      </c>
      <c r="K35" s="292" t="s">
        <v>53</v>
      </c>
      <c r="L35" s="330">
        <v>50</v>
      </c>
      <c r="M35" s="316" t="str">
        <f t="shared" ref="M35:M37" si="51">IF(L35&lt;=0,"",IF(L35&lt;=2,"Muy Baja",IF(L35&lt;=24,"Baja",IF(L35&lt;=500,"Media",IF(L35&lt;=5000,"Alta","Muy Alta")))))</f>
        <v>Media</v>
      </c>
      <c r="N35" s="321">
        <f>IF(M35="","",IF(M35="Muy Baja",0.2,IF(M35="Baja",0.4,IF(M35="Media",0.6,IF(M35="Alta",0.8,IF(M35="Muy Alta",1,))))))</f>
        <v>0.6</v>
      </c>
      <c r="O35" s="49" t="s">
        <v>54</v>
      </c>
      <c r="P35" s="53" t="s">
        <v>91</v>
      </c>
      <c r="Q35" s="250" t="str">
        <f>P35</f>
        <v xml:space="preserve">     El riesgo afecta la imagen de la entidad con algunos usuarios de relevancia frente al logro de los objetivos</v>
      </c>
      <c r="R35" s="319" t="str">
        <f>IF(P35='[9]Tabla Impacto'!$D$3,'[9]Tabla Impacto'!$A$3,IF(P35='[9]Tabla Impacto'!$C$3,'[9]Tabla Impacto'!$A$3,IF(P35='[9]Tabla Impacto'!$B$3,'[9]Tabla Impacto'!$A$3,IF(P35='[9]Tabla Impacto'!$D$4,'[9]Tabla Impacto'!$A$4,IF(P35='[9]Tabla Impacto'!$C$4,'[9]Tabla Impacto'!$A$4,IF(P35='[9]Tabla Impacto'!$B$4,'[9]Tabla Impacto'!$A$4,IF(P35='[9]Tabla Impacto'!$D$5,'[9]Tabla Impacto'!$A$5,IF(P35='[9]Tabla Impacto'!$C$5,'[9]Tabla Impacto'!$A$5,IF(P35='[9]Tabla Impacto'!$B$5,'[9]Tabla Impacto'!$A$5,IF(P35='[9]Tabla Impacto'!$D$6,'[9]Tabla Impacto'!$A$6,IF(P35='[9]Tabla Impacto'!$C$6,'[9]Tabla Impacto'!$A$6,IF(P35='[9]Tabla Impacto'!$B$6,'[9]Tabla Impacto'!$A$6,IF(P35='[9]Tabla Impacto'!$D$7,'[9]Tabla Impacto'!$A$7,IF(P35='[9]Tabla Impacto'!$C$7,'[9]Tabla Impacto'!$A$7,IF(P35='[9]Tabla Impacto'!$B$7,'[9]Tabla Impacto'!$A$7,0)))))))))))))))</f>
        <v>Moderado</v>
      </c>
      <c r="S35" s="321">
        <f>IF(R35="","",IF(R35="Leve",0.2,IF(R35="Menor",0.4,IF(R35="Moderado",0.6,IF(R35="Mayor",0.8,IF(R35="Catastrófico",1,))))))</f>
        <v>0.6</v>
      </c>
      <c r="T35" s="316" t="str">
        <f>IF(OR(AND(M35="Muy Baja",R35="Leve"),AND(M35="Muy Baja",R35="Menor"),AND(M35="Baja",R35="Leve")),"Bajo",IF(OR(AND(M35="Muy baja",R35="Moderado"),AND(M35="Baja",R35="Menor"),AND(M35="Baja",R35="Moderado"),AND(M35="Media",R35="Leve"),AND(M35="Media",R35="Menor"),AND(M35="Media",R35="Moderado"),AND(M35="Alta",R35="Leve"),AND(M35="Alta",R35="Menor")),"Moderado",IF(OR(AND(M35="Muy Baja",R35="Mayor"),AND(M35="Baja",R35="Mayor"),AND(M35="Media",R35="Mayor"),AND(M35="Alta",R35="Moderado"),AND(M35="Alta",R35="Mayor"),AND(M35="Muy Alta",R35="Leve"),AND(M35="Muy Alta",R35="Menor"),AND(M35="Muy Alta",R35="Moderado"),AND(M35="Muy Alta",R35="Mayor")),"Alto",IF(OR(AND(M35="Muy Baja",R35="Catastrófico"),AND(M35="Baja",R35="Catastrófico"),AND(M35="Media",R35="Catastrófico"),AND(M35="Alta",R35="Catastrófico"),AND(M35="Muy Alta",R35="Catastrófico")),"Extremo",""))))</f>
        <v>Moderado</v>
      </c>
      <c r="U35" s="226">
        <v>1</v>
      </c>
      <c r="V35" s="48" t="s">
        <v>218</v>
      </c>
      <c r="W35" s="46" t="str">
        <f t="shared" si="49"/>
        <v>Probabilidad</v>
      </c>
      <c r="X35" s="97" t="s">
        <v>57</v>
      </c>
      <c r="Y35" s="97" t="s">
        <v>58</v>
      </c>
      <c r="Z35" s="244" t="str">
        <f t="shared" si="50"/>
        <v>40%</v>
      </c>
      <c r="AA35" s="97" t="s">
        <v>71</v>
      </c>
      <c r="AB35" s="97" t="s">
        <v>60</v>
      </c>
      <c r="AC35" s="97" t="s">
        <v>61</v>
      </c>
      <c r="AD35" s="221">
        <f t="shared" si="36"/>
        <v>0.36</v>
      </c>
      <c r="AE35" s="140" t="str">
        <f t="shared" si="37"/>
        <v>Baja</v>
      </c>
      <c r="AF35" s="222">
        <f t="shared" si="38"/>
        <v>0.36</v>
      </c>
      <c r="AG35" s="47" t="str">
        <f t="shared" si="39"/>
        <v>Moderado</v>
      </c>
      <c r="AH35" s="49">
        <f t="shared" si="40"/>
        <v>0.6</v>
      </c>
      <c r="AI35" s="47" t="str">
        <f t="shared" si="41"/>
        <v>Moderado</v>
      </c>
      <c r="AJ35" s="97" t="s">
        <v>72</v>
      </c>
      <c r="AK35" s="48" t="s">
        <v>219</v>
      </c>
      <c r="AL35" s="54">
        <v>45323</v>
      </c>
      <c r="AM35" s="54">
        <v>45657</v>
      </c>
      <c r="AN35" s="48"/>
      <c r="AO35" s="48"/>
      <c r="AP35" s="226" t="s">
        <v>86</v>
      </c>
    </row>
    <row r="36" spans="1:42" ht="150" customHeight="1" x14ac:dyDescent="0.25">
      <c r="A36" s="326"/>
      <c r="B36" s="326"/>
      <c r="C36" s="291"/>
      <c r="D36" s="326"/>
      <c r="E36" s="326"/>
      <c r="F36" s="296"/>
      <c r="G36" s="331"/>
      <c r="H36" s="297"/>
      <c r="I36" s="297"/>
      <c r="J36" s="297"/>
      <c r="K36" s="297"/>
      <c r="L36" s="331"/>
      <c r="M36" s="317"/>
      <c r="N36" s="323"/>
      <c r="O36" s="288"/>
      <c r="P36" s="305"/>
      <c r="Q36" s="250"/>
      <c r="R36" s="320"/>
      <c r="S36" s="323"/>
      <c r="T36" s="317"/>
      <c r="U36" s="226">
        <v>2</v>
      </c>
      <c r="V36" s="48" t="s">
        <v>220</v>
      </c>
      <c r="W36" s="46" t="str">
        <f t="shared" si="49"/>
        <v>Probabilidad</v>
      </c>
      <c r="X36" s="97" t="s">
        <v>57</v>
      </c>
      <c r="Y36" s="97" t="s">
        <v>58</v>
      </c>
      <c r="Z36" s="244" t="str">
        <f t="shared" si="50"/>
        <v>40%</v>
      </c>
      <c r="AA36" s="97" t="s">
        <v>71</v>
      </c>
      <c r="AB36" s="97" t="s">
        <v>60</v>
      </c>
      <c r="AC36" s="97" t="s">
        <v>61</v>
      </c>
      <c r="AD36" s="221">
        <f t="shared" si="36"/>
        <v>0</v>
      </c>
      <c r="AE36" s="140" t="str">
        <f t="shared" si="37"/>
        <v>Muy Baja</v>
      </c>
      <c r="AF36" s="222">
        <f t="shared" si="38"/>
        <v>0</v>
      </c>
      <c r="AG36" s="47" t="str">
        <f t="shared" si="39"/>
        <v>Leve</v>
      </c>
      <c r="AH36" s="49">
        <f t="shared" si="40"/>
        <v>0</v>
      </c>
      <c r="AI36" s="47" t="str">
        <f t="shared" si="41"/>
        <v>Bajo</v>
      </c>
      <c r="AJ36" s="97" t="s">
        <v>72</v>
      </c>
      <c r="AK36" s="48" t="s">
        <v>221</v>
      </c>
      <c r="AL36" s="54">
        <v>45323</v>
      </c>
      <c r="AM36" s="54">
        <v>45657</v>
      </c>
      <c r="AN36" s="48"/>
      <c r="AO36" s="48"/>
      <c r="AP36" s="226" t="s">
        <v>86</v>
      </c>
    </row>
    <row r="37" spans="1:42" ht="150" customHeight="1" x14ac:dyDescent="0.25">
      <c r="A37" s="324">
        <v>23</v>
      </c>
      <c r="B37" s="324" t="s">
        <v>213</v>
      </c>
      <c r="C37" s="307" t="s">
        <v>47</v>
      </c>
      <c r="D37" s="324"/>
      <c r="E37" s="324"/>
      <c r="F37" s="48" t="s">
        <v>48</v>
      </c>
      <c r="G37" s="295" t="s">
        <v>222</v>
      </c>
      <c r="H37" s="292" t="s">
        <v>223</v>
      </c>
      <c r="I37" s="295" t="s">
        <v>224</v>
      </c>
      <c r="J37" s="307" t="s">
        <v>217</v>
      </c>
      <c r="K37" s="292" t="s">
        <v>69</v>
      </c>
      <c r="L37" s="295">
        <v>100</v>
      </c>
      <c r="M37" s="316" t="str">
        <f t="shared" si="51"/>
        <v>Media</v>
      </c>
      <c r="N37" s="321">
        <f>IF(M37="","",IF(M37="Muy Baja",0.2,IF(M37="Baja",0.4,IF(M37="Media",0.6,IF(M37="Alta",0.8,IF(M37="Muy Alta",1,))))))</f>
        <v>0.6</v>
      </c>
      <c r="O37" s="49" t="s">
        <v>54</v>
      </c>
      <c r="P37" s="53" t="s">
        <v>91</v>
      </c>
      <c r="Q37" s="250" t="str">
        <f>P37</f>
        <v xml:space="preserve">     El riesgo afecta la imagen de la entidad con algunos usuarios de relevancia frente al logro de los objetivos</v>
      </c>
      <c r="R37" s="316" t="str">
        <f>IF(P37='[9]Tabla Impacto'!$D$3,'[9]Tabla Impacto'!$A$3,IF(P37='[9]Tabla Impacto'!$C$3,'[9]Tabla Impacto'!$A$3,IF(P37='[9]Tabla Impacto'!$B$3,'[9]Tabla Impacto'!$A$3,IF(P37='[9]Tabla Impacto'!$D$4,'[9]Tabla Impacto'!$A$4,IF(P37='[9]Tabla Impacto'!$C$4,'[9]Tabla Impacto'!$A$4,IF(P37='[9]Tabla Impacto'!$B$4,'[9]Tabla Impacto'!$A$4,IF(P37='[9]Tabla Impacto'!$D$5,'[9]Tabla Impacto'!$A$5,IF(P37='[9]Tabla Impacto'!$C$5,'[9]Tabla Impacto'!$A$5,IF(P37='[9]Tabla Impacto'!$B$5,'[9]Tabla Impacto'!$A$5,IF(P37='[9]Tabla Impacto'!$D$6,'[9]Tabla Impacto'!$A$6,IF(P37='[9]Tabla Impacto'!$C$6,'[9]Tabla Impacto'!$A$6,IF(P37='[9]Tabla Impacto'!$B$6,'[9]Tabla Impacto'!$A$6,IF(P37='[9]Tabla Impacto'!$D$7,'[9]Tabla Impacto'!$A$7,IF(P37='[9]Tabla Impacto'!$C$7,'[9]Tabla Impacto'!$A$7,IF(P37='[9]Tabla Impacto'!$B$7,'[9]Tabla Impacto'!$A$7,0)))))))))))))))</f>
        <v>Moderado</v>
      </c>
      <c r="S37" s="321">
        <f>IF(R37="","",IF(R37="Leve",0.2,IF(R37="Menor",0.4,IF(R37="Moderado",0.6,IF(R37="Mayor",0.8,IF(R37="Catastrófico",1,))))))</f>
        <v>0.6</v>
      </c>
      <c r="T37" s="316" t="str">
        <f>IF(OR(AND(M37="Muy Baja",R37="Leve"),AND(M37="Muy Baja",R37="Menor"),AND(M37="Baja",R37="Leve")),"Bajo",IF(OR(AND(M37="Muy baja",R37="Moderado"),AND(M37="Baja",R37="Menor"),AND(M37="Baja",R37="Moderado"),AND(M37="Media",R37="Leve"),AND(M37="Media",R37="Menor"),AND(M37="Media",R37="Moderado"),AND(M37="Alta",R37="Leve"),AND(M37="Alta",R37="Menor")),"Moderado",IF(OR(AND(M37="Muy Baja",R37="Mayor"),AND(M37="Baja",R37="Mayor"),AND(M37="Media",R37="Mayor"),AND(M37="Alta",R37="Moderado"),AND(M37="Alta",R37="Mayor"),AND(M37="Muy Alta",R37="Leve"),AND(M37="Muy Alta",R37="Menor"),AND(M37="Muy Alta",R37="Moderado"),AND(M37="Muy Alta",R37="Mayor")),"Alto",IF(OR(AND(M37="Muy Baja",R37="Catastrófico"),AND(M37="Baja",R37="Catastrófico"),AND(M37="Media",R37="Catastrófico"),AND(M37="Alta",R37="Catastrófico"),AND(M37="Muy Alta",R37="Catastrófico")),"Extremo",""))))</f>
        <v>Moderado</v>
      </c>
      <c r="U37" s="226">
        <v>1</v>
      </c>
      <c r="V37" s="48" t="s">
        <v>225</v>
      </c>
      <c r="W37" s="46" t="str">
        <f t="shared" si="49"/>
        <v>Probabilidad</v>
      </c>
      <c r="X37" s="97" t="s">
        <v>57</v>
      </c>
      <c r="Y37" s="97" t="s">
        <v>58</v>
      </c>
      <c r="Z37" s="244" t="str">
        <f t="shared" si="50"/>
        <v>40%</v>
      </c>
      <c r="AA37" s="97" t="s">
        <v>71</v>
      </c>
      <c r="AB37" s="97" t="s">
        <v>60</v>
      </c>
      <c r="AC37" s="97" t="s">
        <v>61</v>
      </c>
      <c r="AD37" s="221">
        <f t="shared" si="36"/>
        <v>0.36</v>
      </c>
      <c r="AE37" s="140" t="str">
        <f t="shared" si="37"/>
        <v>Baja</v>
      </c>
      <c r="AF37" s="222">
        <f t="shared" si="38"/>
        <v>0.36</v>
      </c>
      <c r="AG37" s="47" t="str">
        <f t="shared" si="39"/>
        <v>Moderado</v>
      </c>
      <c r="AH37" s="49">
        <f t="shared" si="40"/>
        <v>0.6</v>
      </c>
      <c r="AI37" s="47" t="str">
        <f t="shared" si="41"/>
        <v>Moderado</v>
      </c>
      <c r="AJ37" s="97" t="s">
        <v>72</v>
      </c>
      <c r="AK37" s="48" t="s">
        <v>226</v>
      </c>
      <c r="AL37" s="54">
        <v>45323</v>
      </c>
      <c r="AM37" s="54">
        <v>45657</v>
      </c>
      <c r="AN37" s="48"/>
      <c r="AO37" s="48"/>
      <c r="AP37" s="226" t="s">
        <v>86</v>
      </c>
    </row>
    <row r="38" spans="1:42" ht="150" customHeight="1" x14ac:dyDescent="0.25">
      <c r="A38" s="325"/>
      <c r="B38" s="325"/>
      <c r="C38" s="290"/>
      <c r="D38" s="325"/>
      <c r="E38" s="325"/>
      <c r="F38" s="260"/>
      <c r="G38" s="297"/>
      <c r="H38" s="293"/>
      <c r="I38" s="297"/>
      <c r="J38" s="297"/>
      <c r="K38" s="297"/>
      <c r="L38" s="297"/>
      <c r="M38" s="318"/>
      <c r="N38" s="322"/>
      <c r="O38" s="288"/>
      <c r="P38" s="305"/>
      <c r="Q38" s="250"/>
      <c r="R38" s="318"/>
      <c r="S38" s="322"/>
      <c r="T38" s="318"/>
      <c r="U38" s="226">
        <v>2</v>
      </c>
      <c r="V38" s="48" t="s">
        <v>227</v>
      </c>
      <c r="W38" s="46" t="str">
        <f t="shared" si="49"/>
        <v>Probabilidad</v>
      </c>
      <c r="X38" s="97" t="s">
        <v>57</v>
      </c>
      <c r="Y38" s="97" t="s">
        <v>58</v>
      </c>
      <c r="Z38" s="244" t="str">
        <f t="shared" si="50"/>
        <v>40%</v>
      </c>
      <c r="AA38" s="97" t="s">
        <v>71</v>
      </c>
      <c r="AB38" s="97" t="s">
        <v>60</v>
      </c>
      <c r="AC38" s="97" t="s">
        <v>61</v>
      </c>
      <c r="AD38" s="221">
        <f t="shared" si="36"/>
        <v>0</v>
      </c>
      <c r="AE38" s="140" t="str">
        <f t="shared" si="37"/>
        <v>Muy Baja</v>
      </c>
      <c r="AF38" s="222">
        <f t="shared" si="38"/>
        <v>0</v>
      </c>
      <c r="AG38" s="47" t="str">
        <f t="shared" si="39"/>
        <v>Leve</v>
      </c>
      <c r="AH38" s="49">
        <f t="shared" si="40"/>
        <v>0</v>
      </c>
      <c r="AI38" s="47" t="str">
        <f t="shared" si="41"/>
        <v>Bajo</v>
      </c>
      <c r="AJ38" s="97" t="s">
        <v>72</v>
      </c>
      <c r="AK38" s="48" t="s">
        <v>228</v>
      </c>
      <c r="AL38" s="54">
        <v>45323</v>
      </c>
      <c r="AM38" s="54">
        <v>45657</v>
      </c>
      <c r="AN38" s="48"/>
      <c r="AO38" s="48"/>
      <c r="AP38" s="226" t="s">
        <v>86</v>
      </c>
    </row>
    <row r="39" spans="1:42" ht="150" customHeight="1" x14ac:dyDescent="0.25">
      <c r="A39" s="325"/>
      <c r="B39" s="325"/>
      <c r="C39" s="290"/>
      <c r="D39" s="325"/>
      <c r="E39" s="325"/>
      <c r="F39" s="260"/>
      <c r="G39" s="297"/>
      <c r="H39" s="293"/>
      <c r="I39" s="297"/>
      <c r="J39" s="297"/>
      <c r="K39" s="297"/>
      <c r="L39" s="297"/>
      <c r="M39" s="318"/>
      <c r="N39" s="322"/>
      <c r="O39" s="288"/>
      <c r="P39" s="305"/>
      <c r="Q39" s="250"/>
      <c r="R39" s="318"/>
      <c r="S39" s="322"/>
      <c r="T39" s="318"/>
      <c r="U39" s="226">
        <v>3</v>
      </c>
      <c r="V39" s="48" t="s">
        <v>229</v>
      </c>
      <c r="W39" s="46" t="str">
        <f t="shared" si="49"/>
        <v>Probabilidad</v>
      </c>
      <c r="X39" s="97" t="s">
        <v>57</v>
      </c>
      <c r="Y39" s="97" t="s">
        <v>58</v>
      </c>
      <c r="Z39" s="244" t="str">
        <f t="shared" si="50"/>
        <v>40%</v>
      </c>
      <c r="AA39" s="97" t="s">
        <v>71</v>
      </c>
      <c r="AB39" s="97" t="s">
        <v>60</v>
      </c>
      <c r="AC39" s="97" t="s">
        <v>61</v>
      </c>
      <c r="AD39" s="221">
        <f t="shared" si="36"/>
        <v>0</v>
      </c>
      <c r="AE39" s="140" t="str">
        <f t="shared" si="37"/>
        <v>Muy Baja</v>
      </c>
      <c r="AF39" s="222">
        <f t="shared" si="38"/>
        <v>0</v>
      </c>
      <c r="AG39" s="47" t="str">
        <f t="shared" si="39"/>
        <v>Leve</v>
      </c>
      <c r="AH39" s="49">
        <f t="shared" si="40"/>
        <v>0</v>
      </c>
      <c r="AI39" s="47" t="str">
        <f t="shared" si="41"/>
        <v>Bajo</v>
      </c>
      <c r="AJ39" s="97" t="s">
        <v>72</v>
      </c>
      <c r="AK39" s="48" t="s">
        <v>230</v>
      </c>
      <c r="AL39" s="54">
        <v>45323</v>
      </c>
      <c r="AM39" s="54">
        <v>45657</v>
      </c>
      <c r="AN39" s="48"/>
      <c r="AO39" s="48"/>
      <c r="AP39" s="226" t="s">
        <v>86</v>
      </c>
    </row>
    <row r="40" spans="1:42" ht="150" customHeight="1" x14ac:dyDescent="0.25">
      <c r="A40" s="326"/>
      <c r="B40" s="326"/>
      <c r="C40" s="291"/>
      <c r="D40" s="326"/>
      <c r="E40" s="326"/>
      <c r="F40" s="264"/>
      <c r="G40" s="296"/>
      <c r="H40" s="294"/>
      <c r="I40" s="296"/>
      <c r="J40" s="296"/>
      <c r="K40" s="296"/>
      <c r="L40" s="296"/>
      <c r="M40" s="317"/>
      <c r="N40" s="323"/>
      <c r="O40" s="289"/>
      <c r="P40" s="306"/>
      <c r="Q40" s="250"/>
      <c r="R40" s="317"/>
      <c r="S40" s="323"/>
      <c r="T40" s="317"/>
      <c r="U40" s="226">
        <v>4</v>
      </c>
      <c r="V40" s="48" t="s">
        <v>231</v>
      </c>
      <c r="W40" s="46" t="str">
        <f t="shared" si="49"/>
        <v>Probabilidad</v>
      </c>
      <c r="X40" s="97" t="s">
        <v>57</v>
      </c>
      <c r="Y40" s="97" t="s">
        <v>58</v>
      </c>
      <c r="Z40" s="244" t="str">
        <f t="shared" si="50"/>
        <v>40%</v>
      </c>
      <c r="AA40" s="97" t="s">
        <v>71</v>
      </c>
      <c r="AB40" s="97" t="s">
        <v>60</v>
      </c>
      <c r="AC40" s="97" t="s">
        <v>61</v>
      </c>
      <c r="AD40" s="221">
        <f t="shared" si="36"/>
        <v>0</v>
      </c>
      <c r="AE40" s="140" t="str">
        <f t="shared" si="37"/>
        <v>Muy Baja</v>
      </c>
      <c r="AF40" s="222">
        <f t="shared" si="38"/>
        <v>0</v>
      </c>
      <c r="AG40" s="47" t="str">
        <f t="shared" si="39"/>
        <v>Leve</v>
      </c>
      <c r="AH40" s="49">
        <f t="shared" si="40"/>
        <v>0</v>
      </c>
      <c r="AI40" s="47" t="str">
        <f t="shared" si="41"/>
        <v>Bajo</v>
      </c>
      <c r="AJ40" s="97" t="s">
        <v>72</v>
      </c>
      <c r="AK40" s="48" t="s">
        <v>232</v>
      </c>
      <c r="AL40" s="54">
        <v>45323</v>
      </c>
      <c r="AM40" s="54">
        <v>45657</v>
      </c>
      <c r="AN40" s="48"/>
      <c r="AO40" s="48"/>
      <c r="AP40" s="226" t="s">
        <v>86</v>
      </c>
    </row>
    <row r="41" spans="1:42" ht="50.1" customHeight="1" x14ac:dyDescent="0.25">
      <c r="A41" s="95" t="s">
        <v>233</v>
      </c>
    </row>
  </sheetData>
  <dataConsolidate/>
  <mergeCells count="62">
    <mergeCell ref="A11:A12"/>
    <mergeCell ref="B11:B12"/>
    <mergeCell ref="C11:C12"/>
    <mergeCell ref="F11:F12"/>
    <mergeCell ref="M11:M12"/>
    <mergeCell ref="N11:N12"/>
    <mergeCell ref="L11:L12"/>
    <mergeCell ref="T11:T12"/>
    <mergeCell ref="S11:S12"/>
    <mergeCell ref="L4:L8"/>
    <mergeCell ref="M4:M8"/>
    <mergeCell ref="N4:N8"/>
    <mergeCell ref="O4:O8"/>
    <mergeCell ref="R11:R12"/>
    <mergeCell ref="P4:P8"/>
    <mergeCell ref="R4:R8"/>
    <mergeCell ref="S4:S8"/>
    <mergeCell ref="T4:T8"/>
    <mergeCell ref="F4:F8"/>
    <mergeCell ref="G4:G8"/>
    <mergeCell ref="H4:H8"/>
    <mergeCell ref="D1:E1"/>
    <mergeCell ref="A1:C1"/>
    <mergeCell ref="A4:A8"/>
    <mergeCell ref="B4:B8"/>
    <mergeCell ref="H24:H25"/>
    <mergeCell ref="M24:M25"/>
    <mergeCell ref="R24:R25"/>
    <mergeCell ref="T24:T25"/>
    <mergeCell ref="N24:N25"/>
    <mergeCell ref="L24:L25"/>
    <mergeCell ref="A24:A25"/>
    <mergeCell ref="B24:B25"/>
    <mergeCell ref="D24:D25"/>
    <mergeCell ref="E24:E25"/>
    <mergeCell ref="A30:A34"/>
    <mergeCell ref="B30:B34"/>
    <mergeCell ref="D30:D34"/>
    <mergeCell ref="E30:E34"/>
    <mergeCell ref="L30:L34"/>
    <mergeCell ref="M30:M34"/>
    <mergeCell ref="N30:N34"/>
    <mergeCell ref="A35:A36"/>
    <mergeCell ref="B35:B36"/>
    <mergeCell ref="G35:G36"/>
    <mergeCell ref="L35:L36"/>
    <mergeCell ref="M35:M36"/>
    <mergeCell ref="N35:N36"/>
    <mergeCell ref="A37:A40"/>
    <mergeCell ref="B37:B40"/>
    <mergeCell ref="D37:D40"/>
    <mergeCell ref="E37:E40"/>
    <mergeCell ref="E35:E36"/>
    <mergeCell ref="D35:D36"/>
    <mergeCell ref="T35:T36"/>
    <mergeCell ref="T37:T40"/>
    <mergeCell ref="R35:R36"/>
    <mergeCell ref="R37:R40"/>
    <mergeCell ref="M37:M40"/>
    <mergeCell ref="N37:N40"/>
    <mergeCell ref="S37:S40"/>
    <mergeCell ref="S35:S36"/>
  </mergeCells>
  <conditionalFormatting sqref="M3">
    <cfRule type="cellIs" dxfId="1023" priority="2725" operator="equal">
      <formula>"Muy Alta"</formula>
    </cfRule>
    <cfRule type="cellIs" dxfId="1022" priority="2726" operator="equal">
      <formula>"Alta"</formula>
    </cfRule>
    <cfRule type="cellIs" dxfId="1021" priority="2727" operator="equal">
      <formula>"Media"</formula>
    </cfRule>
    <cfRule type="cellIs" dxfId="1020" priority="2728" operator="equal">
      <formula>"Baja"</formula>
    </cfRule>
    <cfRule type="cellIs" dxfId="1019" priority="2729" operator="equal">
      <formula>"Muy Baja"</formula>
    </cfRule>
  </conditionalFormatting>
  <conditionalFormatting sqref="AE3">
    <cfRule type="cellIs" dxfId="1018" priority="2711" operator="equal">
      <formula>"Muy Alta"</formula>
    </cfRule>
    <cfRule type="cellIs" dxfId="1017" priority="2712" operator="equal">
      <formula>"Alta"</formula>
    </cfRule>
    <cfRule type="cellIs" dxfId="1016" priority="2713" operator="equal">
      <formula>"Media"</formula>
    </cfRule>
    <cfRule type="cellIs" dxfId="1015" priority="2714" operator="equal">
      <formula>"Baja"</formula>
    </cfRule>
    <cfRule type="cellIs" dxfId="1014" priority="2715" operator="equal">
      <formula>"Muy Baja"</formula>
    </cfRule>
  </conditionalFormatting>
  <conditionalFormatting sqref="AG3">
    <cfRule type="cellIs" dxfId="1013" priority="2706" operator="equal">
      <formula>"Catastrófico"</formula>
    </cfRule>
    <cfRule type="cellIs" dxfId="1012" priority="2707" operator="equal">
      <formula>"Mayor"</formula>
    </cfRule>
    <cfRule type="cellIs" dxfId="1011" priority="2708" operator="equal">
      <formula>"Moderado"</formula>
    </cfRule>
    <cfRule type="cellIs" dxfId="1010" priority="2709" operator="equal">
      <formula>"Menor"</formula>
    </cfRule>
    <cfRule type="cellIs" dxfId="1009" priority="2710" operator="equal">
      <formula>"Leve"</formula>
    </cfRule>
  </conditionalFormatting>
  <conditionalFormatting sqref="AI3">
    <cfRule type="cellIs" dxfId="1008" priority="2702" operator="equal">
      <formula>"Extremo"</formula>
    </cfRule>
    <cfRule type="cellIs" dxfId="1007" priority="2703" operator="equal">
      <formula>"Alto"</formula>
    </cfRule>
    <cfRule type="cellIs" dxfId="1006" priority="2704" operator="equal">
      <formula>"Moderado"</formula>
    </cfRule>
    <cfRule type="cellIs" dxfId="1005" priority="2705" operator="equal">
      <formula>"Bajo"</formula>
    </cfRule>
  </conditionalFormatting>
  <conditionalFormatting sqref="Q3">
    <cfRule type="containsText" dxfId="1004" priority="2499" operator="containsText" text="❌">
      <formula>NOT(ISERROR(SEARCH("❌",Q3)))</formula>
    </cfRule>
  </conditionalFormatting>
  <conditionalFormatting sqref="T3">
    <cfRule type="cellIs" dxfId="1003" priority="1911" operator="equal">
      <formula>"Extremo"</formula>
    </cfRule>
    <cfRule type="cellIs" dxfId="1002" priority="1912" operator="equal">
      <formula>"Alto"</formula>
    </cfRule>
    <cfRule type="cellIs" dxfId="1001" priority="1913" operator="equal">
      <formula>"Moderado"</formula>
    </cfRule>
    <cfRule type="cellIs" dxfId="1000" priority="1914" operator="equal">
      <formula>"Bajo"</formula>
    </cfRule>
  </conditionalFormatting>
  <conditionalFormatting sqref="R3">
    <cfRule type="cellIs" dxfId="999" priority="1047" operator="equal">
      <formula>"Catastrófico"</formula>
    </cfRule>
    <cfRule type="cellIs" dxfId="998" priority="1048" operator="equal">
      <formula>"Mayor"</formula>
    </cfRule>
    <cfRule type="cellIs" dxfId="997" priority="1049" operator="equal">
      <formula>"Moderado"</formula>
    </cfRule>
    <cfRule type="cellIs" dxfId="996" priority="1050" operator="equal">
      <formula>"Menor"</formula>
    </cfRule>
    <cfRule type="cellIs" dxfId="995" priority="1051" operator="equal">
      <formula>"Leve"</formula>
    </cfRule>
  </conditionalFormatting>
  <conditionalFormatting sqref="M4">
    <cfRule type="cellIs" dxfId="994" priority="960" operator="equal">
      <formula>"Muy Alta"</formula>
    </cfRule>
    <cfRule type="cellIs" dxfId="993" priority="961" operator="equal">
      <formula>"Alta"</formula>
    </cfRule>
    <cfRule type="cellIs" dxfId="992" priority="962" operator="equal">
      <formula>"Media"</formula>
    </cfRule>
    <cfRule type="cellIs" dxfId="991" priority="963" operator="equal">
      <formula>"Baja"</formula>
    </cfRule>
    <cfRule type="cellIs" dxfId="990" priority="964" operator="equal">
      <formula>"Muy Baja"</formula>
    </cfRule>
  </conditionalFormatting>
  <conditionalFormatting sqref="Q4">
    <cfRule type="containsText" dxfId="989" priority="959" operator="containsText" text="❌">
      <formula>NOT(ISERROR(SEARCH("❌",Q4)))</formula>
    </cfRule>
  </conditionalFormatting>
  <conditionalFormatting sqref="T4">
    <cfRule type="cellIs" dxfId="988" priority="955" operator="equal">
      <formula>"Extremo"</formula>
    </cfRule>
    <cfRule type="cellIs" dxfId="987" priority="956" operator="equal">
      <formula>"Alto"</formula>
    </cfRule>
    <cfRule type="cellIs" dxfId="986" priority="957" operator="equal">
      <formula>"Moderado"</formula>
    </cfRule>
    <cfRule type="cellIs" dxfId="985" priority="958" operator="equal">
      <formula>"Bajo"</formula>
    </cfRule>
  </conditionalFormatting>
  <conditionalFormatting sqref="R4">
    <cfRule type="cellIs" dxfId="984" priority="950" operator="equal">
      <formula>"Catastrófico"</formula>
    </cfRule>
    <cfRule type="cellIs" dxfId="983" priority="951" operator="equal">
      <formula>"Mayor"</formula>
    </cfRule>
    <cfRule type="cellIs" dxfId="982" priority="952" operator="equal">
      <formula>"Moderado"</formula>
    </cfRule>
    <cfRule type="cellIs" dxfId="981" priority="953" operator="equal">
      <formula>"Menor"</formula>
    </cfRule>
    <cfRule type="cellIs" dxfId="980" priority="954" operator="equal">
      <formula>"Leve"</formula>
    </cfRule>
  </conditionalFormatting>
  <conditionalFormatting sqref="AE4">
    <cfRule type="cellIs" dxfId="979" priority="945" operator="equal">
      <formula>"Muy Alta"</formula>
    </cfRule>
    <cfRule type="cellIs" dxfId="978" priority="946" operator="equal">
      <formula>"Alta"</formula>
    </cfRule>
    <cfRule type="cellIs" dxfId="977" priority="947" operator="equal">
      <formula>"Media"</formula>
    </cfRule>
    <cfRule type="cellIs" dxfId="976" priority="948" operator="equal">
      <formula>"Baja"</formula>
    </cfRule>
    <cfRule type="cellIs" dxfId="975" priority="949" operator="equal">
      <formula>"Muy Baja"</formula>
    </cfRule>
  </conditionalFormatting>
  <conditionalFormatting sqref="AG4">
    <cfRule type="cellIs" dxfId="974" priority="940" operator="equal">
      <formula>"Catastrófico"</formula>
    </cfRule>
    <cfRule type="cellIs" dxfId="973" priority="941" operator="equal">
      <formula>"Mayor"</formula>
    </cfRule>
    <cfRule type="cellIs" dxfId="972" priority="942" operator="equal">
      <formula>"Moderado"</formula>
    </cfRule>
    <cfRule type="cellIs" dxfId="971" priority="943" operator="equal">
      <formula>"Menor"</formula>
    </cfRule>
    <cfRule type="cellIs" dxfId="970" priority="944" operator="equal">
      <formula>"Leve"</formula>
    </cfRule>
  </conditionalFormatting>
  <conditionalFormatting sqref="AI4">
    <cfRule type="cellIs" dxfId="969" priority="936" operator="equal">
      <formula>"Extremo"</formula>
    </cfRule>
    <cfRule type="cellIs" dxfId="968" priority="937" operator="equal">
      <formula>"Alto"</formula>
    </cfRule>
    <cfRule type="cellIs" dxfId="967" priority="938" operator="equal">
      <formula>"Moderado"</formula>
    </cfRule>
    <cfRule type="cellIs" dxfId="966" priority="939" operator="equal">
      <formula>"Bajo"</formula>
    </cfRule>
  </conditionalFormatting>
  <conditionalFormatting sqref="AE5:AE8">
    <cfRule type="cellIs" dxfId="965" priority="931" operator="equal">
      <formula>"Muy Alta"</formula>
    </cfRule>
    <cfRule type="cellIs" dxfId="964" priority="932" operator="equal">
      <formula>"Alta"</formula>
    </cfRule>
    <cfRule type="cellIs" dxfId="963" priority="933" operator="equal">
      <formula>"Media"</formula>
    </cfRule>
    <cfRule type="cellIs" dxfId="962" priority="934" operator="equal">
      <formula>"Baja"</formula>
    </cfRule>
    <cfRule type="cellIs" dxfId="961" priority="935" operator="equal">
      <formula>"Muy Baja"</formula>
    </cfRule>
  </conditionalFormatting>
  <conditionalFormatting sqref="AG5:AG8">
    <cfRule type="cellIs" dxfId="960" priority="926" operator="equal">
      <formula>"Catastrófico"</formula>
    </cfRule>
    <cfRule type="cellIs" dxfId="959" priority="927" operator="equal">
      <formula>"Mayor"</formula>
    </cfRule>
    <cfRule type="cellIs" dxfId="958" priority="928" operator="equal">
      <formula>"Moderado"</formula>
    </cfRule>
    <cfRule type="cellIs" dxfId="957" priority="929" operator="equal">
      <formula>"Menor"</formula>
    </cfRule>
    <cfRule type="cellIs" dxfId="956" priority="930" operator="equal">
      <formula>"Leve"</formula>
    </cfRule>
  </conditionalFormatting>
  <conditionalFormatting sqref="AI5:AI8">
    <cfRule type="cellIs" dxfId="955" priority="922" operator="equal">
      <formula>"Extremo"</formula>
    </cfRule>
    <cfRule type="cellIs" dxfId="954" priority="923" operator="equal">
      <formula>"Alto"</formula>
    </cfRule>
    <cfRule type="cellIs" dxfId="953" priority="924" operator="equal">
      <formula>"Moderado"</formula>
    </cfRule>
    <cfRule type="cellIs" dxfId="952" priority="925" operator="equal">
      <formula>"Bajo"</formula>
    </cfRule>
  </conditionalFormatting>
  <conditionalFormatting sqref="AI9">
    <cfRule type="cellIs" dxfId="951" priority="908" operator="equal">
      <formula>"Extremo"</formula>
    </cfRule>
    <cfRule type="cellIs" dxfId="950" priority="909" operator="equal">
      <formula>"Alto"</formula>
    </cfRule>
    <cfRule type="cellIs" dxfId="949" priority="910" operator="equal">
      <formula>"Moderado"</formula>
    </cfRule>
    <cfRule type="cellIs" dxfId="948" priority="911" operator="equal">
      <formula>"Bajo"</formula>
    </cfRule>
  </conditionalFormatting>
  <conditionalFormatting sqref="AE9">
    <cfRule type="cellIs" dxfId="947" priority="917" operator="equal">
      <formula>"Muy Alta"</formula>
    </cfRule>
    <cfRule type="cellIs" dxfId="946" priority="918" operator="equal">
      <formula>"Alta"</formula>
    </cfRule>
    <cfRule type="cellIs" dxfId="945" priority="919" operator="equal">
      <formula>"Media"</formula>
    </cfRule>
    <cfRule type="cellIs" dxfId="944" priority="920" operator="equal">
      <formula>"Baja"</formula>
    </cfRule>
    <cfRule type="cellIs" dxfId="943" priority="921" operator="equal">
      <formula>"Muy Baja"</formula>
    </cfRule>
  </conditionalFormatting>
  <conditionalFormatting sqref="AG9">
    <cfRule type="cellIs" dxfId="942" priority="912" operator="equal">
      <formula>"Catastrófico"</formula>
    </cfRule>
    <cfRule type="cellIs" dxfId="941" priority="913" operator="equal">
      <formula>"Mayor"</formula>
    </cfRule>
    <cfRule type="cellIs" dxfId="940" priority="914" operator="equal">
      <formula>"Moderado"</formula>
    </cfRule>
    <cfRule type="cellIs" dxfId="939" priority="915" operator="equal">
      <formula>"Menor"</formula>
    </cfRule>
    <cfRule type="cellIs" dxfId="938" priority="916" operator="equal">
      <formula>"Leve"</formula>
    </cfRule>
  </conditionalFormatting>
  <conditionalFormatting sqref="M9">
    <cfRule type="cellIs" dxfId="937" priority="903" operator="equal">
      <formula>"Muy Alta"</formula>
    </cfRule>
    <cfRule type="cellIs" dxfId="936" priority="904" operator="equal">
      <formula>"Alta"</formula>
    </cfRule>
    <cfRule type="cellIs" dxfId="935" priority="905" operator="equal">
      <formula>"Media"</formula>
    </cfRule>
    <cfRule type="cellIs" dxfId="934" priority="906" operator="equal">
      <formula>"Baja"</formula>
    </cfRule>
    <cfRule type="cellIs" dxfId="933" priority="907" operator="equal">
      <formula>"Muy Baja"</formula>
    </cfRule>
  </conditionalFormatting>
  <conditionalFormatting sqref="Q9">
    <cfRule type="containsText" dxfId="932" priority="902" operator="containsText" text="❌">
      <formula>NOT(ISERROR(SEARCH("❌",Q9)))</formula>
    </cfRule>
  </conditionalFormatting>
  <conditionalFormatting sqref="T9">
    <cfRule type="cellIs" dxfId="931" priority="898" operator="equal">
      <formula>"Extremo"</formula>
    </cfRule>
    <cfRule type="cellIs" dxfId="930" priority="899" operator="equal">
      <formula>"Alto"</formula>
    </cfRule>
    <cfRule type="cellIs" dxfId="929" priority="900" operator="equal">
      <formula>"Moderado"</formula>
    </cfRule>
    <cfRule type="cellIs" dxfId="928" priority="901" operator="equal">
      <formula>"Bajo"</formula>
    </cfRule>
  </conditionalFormatting>
  <conditionalFormatting sqref="R9">
    <cfRule type="cellIs" dxfId="927" priority="893" operator="equal">
      <formula>"Catastrófico"</formula>
    </cfRule>
    <cfRule type="cellIs" dxfId="926" priority="894" operator="equal">
      <formula>"Mayor"</formula>
    </cfRule>
    <cfRule type="cellIs" dxfId="925" priority="895" operator="equal">
      <formula>"Moderado"</formula>
    </cfRule>
    <cfRule type="cellIs" dxfId="924" priority="896" operator="equal">
      <formula>"Menor"</formula>
    </cfRule>
    <cfRule type="cellIs" dxfId="923" priority="897" operator="equal">
      <formula>"Leve"</formula>
    </cfRule>
  </conditionalFormatting>
  <conditionalFormatting sqref="T10:T11">
    <cfRule type="cellIs" dxfId="922" priority="889" operator="equal">
      <formula>"Extremo"</formula>
    </cfRule>
    <cfRule type="cellIs" dxfId="921" priority="890" operator="equal">
      <formula>"Alto"</formula>
    </cfRule>
    <cfRule type="cellIs" dxfId="920" priority="891" operator="equal">
      <formula>"Moderado"</formula>
    </cfRule>
    <cfRule type="cellIs" dxfId="919" priority="892" operator="equal">
      <formula>"Bajo"</formula>
    </cfRule>
  </conditionalFormatting>
  <conditionalFormatting sqref="R10:R11">
    <cfRule type="cellIs" dxfId="918" priority="884" operator="equal">
      <formula>"Catastrófico"</formula>
    </cfRule>
    <cfRule type="cellIs" dxfId="917" priority="885" operator="equal">
      <formula>"Mayor"</formula>
    </cfRule>
    <cfRule type="cellIs" dxfId="916" priority="886" operator="equal">
      <formula>"Moderado"</formula>
    </cfRule>
    <cfRule type="cellIs" dxfId="915" priority="887" operator="equal">
      <formula>"Menor"</formula>
    </cfRule>
    <cfRule type="cellIs" dxfId="914" priority="888" operator="equal">
      <formula>"Leve"</formula>
    </cfRule>
  </conditionalFormatting>
  <conditionalFormatting sqref="L10">
    <cfRule type="cellIs" dxfId="913" priority="879" operator="equal">
      <formula>"Muy Alta"</formula>
    </cfRule>
    <cfRule type="cellIs" dxfId="912" priority="880" operator="equal">
      <formula>"Alta"</formula>
    </cfRule>
    <cfRule type="cellIs" dxfId="911" priority="881" operator="equal">
      <formula>"Media"</formula>
    </cfRule>
    <cfRule type="cellIs" dxfId="910" priority="882" operator="equal">
      <formula>"Baja"</formula>
    </cfRule>
    <cfRule type="cellIs" dxfId="909" priority="883" operator="equal">
      <formula>"Muy Baja"</formula>
    </cfRule>
  </conditionalFormatting>
  <conditionalFormatting sqref="S10">
    <cfRule type="cellIs" dxfId="908" priority="875" operator="equal">
      <formula>"Extremo"</formula>
    </cfRule>
    <cfRule type="cellIs" dxfId="907" priority="876" operator="equal">
      <formula>"Alto"</formula>
    </cfRule>
    <cfRule type="cellIs" dxfId="906" priority="877" operator="equal">
      <formula>"Moderado"</formula>
    </cfRule>
    <cfRule type="cellIs" dxfId="905" priority="878" operator="equal">
      <formula>"Bajo"</formula>
    </cfRule>
  </conditionalFormatting>
  <conditionalFormatting sqref="Q10">
    <cfRule type="cellIs" dxfId="904" priority="870" operator="equal">
      <formula>"Catastrófico"</formula>
    </cfRule>
    <cfRule type="cellIs" dxfId="903" priority="871" operator="equal">
      <formula>"Mayor"</formula>
    </cfRule>
    <cfRule type="cellIs" dxfId="902" priority="872" operator="equal">
      <formula>"Moderado"</formula>
    </cfRule>
    <cfRule type="cellIs" dxfId="901" priority="873" operator="equal">
      <formula>"Menor"</formula>
    </cfRule>
    <cfRule type="cellIs" dxfId="900" priority="874" operator="equal">
      <formula>"Leve"</formula>
    </cfRule>
  </conditionalFormatting>
  <conditionalFormatting sqref="M10">
    <cfRule type="cellIs" dxfId="899" priority="865" operator="equal">
      <formula>"Muy Alta"</formula>
    </cfRule>
    <cfRule type="cellIs" dxfId="898" priority="866" operator="equal">
      <formula>"Alta"</formula>
    </cfRule>
    <cfRule type="cellIs" dxfId="897" priority="867" operator="equal">
      <formula>"Media"</formula>
    </cfRule>
    <cfRule type="cellIs" dxfId="896" priority="868" operator="equal">
      <formula>"Baja"</formula>
    </cfRule>
    <cfRule type="cellIs" dxfId="895" priority="869" operator="equal">
      <formula>"Muy Baja"</formula>
    </cfRule>
  </conditionalFormatting>
  <conditionalFormatting sqref="Q10">
    <cfRule type="containsText" dxfId="894" priority="864" operator="containsText" text="❌">
      <formula>NOT(ISERROR(SEARCH("❌",Q10)))</formula>
    </cfRule>
  </conditionalFormatting>
  <conditionalFormatting sqref="L11">
    <cfRule type="cellIs" dxfId="893" priority="859" operator="equal">
      <formula>"Muy Alta"</formula>
    </cfRule>
    <cfRule type="cellIs" dxfId="892" priority="860" operator="equal">
      <formula>"Alta"</formula>
    </cfRule>
    <cfRule type="cellIs" dxfId="891" priority="861" operator="equal">
      <formula>"Media"</formula>
    </cfRule>
    <cfRule type="cellIs" dxfId="890" priority="862" operator="equal">
      <formula>"Baja"</formula>
    </cfRule>
    <cfRule type="cellIs" dxfId="889" priority="863" operator="equal">
      <formula>"Muy Baja"</formula>
    </cfRule>
  </conditionalFormatting>
  <conditionalFormatting sqref="S11">
    <cfRule type="cellIs" dxfId="888" priority="850" operator="equal">
      <formula>"Extremo"</formula>
    </cfRule>
    <cfRule type="cellIs" dxfId="887" priority="851" operator="equal">
      <formula>"Alto"</formula>
    </cfRule>
    <cfRule type="cellIs" dxfId="886" priority="852" operator="equal">
      <formula>"Moderado"</formula>
    </cfRule>
    <cfRule type="cellIs" dxfId="885" priority="853" operator="equal">
      <formula>"Bajo"</formula>
    </cfRule>
  </conditionalFormatting>
  <conditionalFormatting sqref="Q11">
    <cfRule type="cellIs" dxfId="884" priority="845" operator="equal">
      <formula>"Catastrófico"</formula>
    </cfRule>
    <cfRule type="cellIs" dxfId="883" priority="846" operator="equal">
      <formula>"Mayor"</formula>
    </cfRule>
    <cfRule type="cellIs" dxfId="882" priority="847" operator="equal">
      <formula>"Moderado"</formula>
    </cfRule>
    <cfRule type="cellIs" dxfId="881" priority="848" operator="equal">
      <formula>"Menor"</formula>
    </cfRule>
    <cfRule type="cellIs" dxfId="880" priority="849" operator="equal">
      <formula>"Leve"</formula>
    </cfRule>
  </conditionalFormatting>
  <conditionalFormatting sqref="M11">
    <cfRule type="cellIs" dxfId="879" priority="840" operator="equal">
      <formula>"Muy Alta"</formula>
    </cfRule>
    <cfRule type="cellIs" dxfId="878" priority="841" operator="equal">
      <formula>"Alta"</formula>
    </cfRule>
    <cfRule type="cellIs" dxfId="877" priority="842" operator="equal">
      <formula>"Media"</formula>
    </cfRule>
    <cfRule type="cellIs" dxfId="876" priority="843" operator="equal">
      <formula>"Baja"</formula>
    </cfRule>
    <cfRule type="cellIs" dxfId="875" priority="844" operator="equal">
      <formula>"Muy Baja"</formula>
    </cfRule>
  </conditionalFormatting>
  <conditionalFormatting sqref="Q11">
    <cfRule type="containsText" dxfId="874" priority="839" operator="containsText" text="❌">
      <formula>NOT(ISERROR(SEARCH("❌",Q11)))</formula>
    </cfRule>
  </conditionalFormatting>
  <conditionalFormatting sqref="L13">
    <cfRule type="cellIs" dxfId="873" priority="829" operator="equal">
      <formula>"Muy Alta"</formula>
    </cfRule>
    <cfRule type="cellIs" dxfId="872" priority="830" operator="equal">
      <formula>"Alta"</formula>
    </cfRule>
    <cfRule type="cellIs" dxfId="871" priority="831" operator="equal">
      <formula>"Media"</formula>
    </cfRule>
    <cfRule type="cellIs" dxfId="870" priority="832" operator="equal">
      <formula>"Baja"</formula>
    </cfRule>
    <cfRule type="cellIs" dxfId="869" priority="833" operator="equal">
      <formula>"Muy Baja"</formula>
    </cfRule>
  </conditionalFormatting>
  <conditionalFormatting sqref="S13">
    <cfRule type="cellIs" dxfId="868" priority="825" operator="equal">
      <formula>"Extremo"</formula>
    </cfRule>
    <cfRule type="cellIs" dxfId="867" priority="826" operator="equal">
      <formula>"Alto"</formula>
    </cfRule>
    <cfRule type="cellIs" dxfId="866" priority="827" operator="equal">
      <formula>"Moderado"</formula>
    </cfRule>
    <cfRule type="cellIs" dxfId="865" priority="828" operator="equal">
      <formula>"Bajo"</formula>
    </cfRule>
  </conditionalFormatting>
  <conditionalFormatting sqref="Q13">
    <cfRule type="cellIs" dxfId="864" priority="820" operator="equal">
      <formula>"Catastrófico"</formula>
    </cfRule>
    <cfRule type="cellIs" dxfId="863" priority="821" operator="equal">
      <formula>"Mayor"</formula>
    </cfRule>
    <cfRule type="cellIs" dxfId="862" priority="822" operator="equal">
      <formula>"Moderado"</formula>
    </cfRule>
    <cfRule type="cellIs" dxfId="861" priority="823" operator="equal">
      <formula>"Menor"</formula>
    </cfRule>
    <cfRule type="cellIs" dxfId="860" priority="824" operator="equal">
      <formula>"Leve"</formula>
    </cfRule>
  </conditionalFormatting>
  <conditionalFormatting sqref="M13">
    <cfRule type="cellIs" dxfId="859" priority="815" operator="equal">
      <formula>"Muy Alta"</formula>
    </cfRule>
    <cfRule type="cellIs" dxfId="858" priority="816" operator="equal">
      <formula>"Alta"</formula>
    </cfRule>
    <cfRule type="cellIs" dxfId="857" priority="817" operator="equal">
      <formula>"Media"</formula>
    </cfRule>
    <cfRule type="cellIs" dxfId="856" priority="818" operator="equal">
      <formula>"Baja"</formula>
    </cfRule>
    <cfRule type="cellIs" dxfId="855" priority="819" operator="equal">
      <formula>"Muy Baja"</formula>
    </cfRule>
  </conditionalFormatting>
  <conditionalFormatting sqref="Q13">
    <cfRule type="containsText" dxfId="854" priority="814" operator="containsText" text="❌">
      <formula>NOT(ISERROR(SEARCH("❌",Q13)))</formula>
    </cfRule>
  </conditionalFormatting>
  <conditionalFormatting sqref="T13">
    <cfRule type="cellIs" dxfId="853" priority="810" operator="equal">
      <formula>"Extremo"</formula>
    </cfRule>
    <cfRule type="cellIs" dxfId="852" priority="811" operator="equal">
      <formula>"Alto"</formula>
    </cfRule>
    <cfRule type="cellIs" dxfId="851" priority="812" operator="equal">
      <formula>"Moderado"</formula>
    </cfRule>
    <cfRule type="cellIs" dxfId="850" priority="813" operator="equal">
      <formula>"Bajo"</formula>
    </cfRule>
  </conditionalFormatting>
  <conditionalFormatting sqref="R13">
    <cfRule type="cellIs" dxfId="849" priority="805" operator="equal">
      <formula>"Catastrófico"</formula>
    </cfRule>
    <cfRule type="cellIs" dxfId="848" priority="806" operator="equal">
      <formula>"Mayor"</formula>
    </cfRule>
    <cfRule type="cellIs" dxfId="847" priority="807" operator="equal">
      <formula>"Moderado"</formula>
    </cfRule>
    <cfRule type="cellIs" dxfId="846" priority="808" operator="equal">
      <formula>"Menor"</formula>
    </cfRule>
    <cfRule type="cellIs" dxfId="845" priority="809" operator="equal">
      <formula>"Leve"</formula>
    </cfRule>
  </conditionalFormatting>
  <conditionalFormatting sqref="T14">
    <cfRule type="cellIs" dxfId="844" priority="795" operator="equal">
      <formula>"Extremo"</formula>
    </cfRule>
    <cfRule type="cellIs" dxfId="843" priority="796" operator="equal">
      <formula>"Alto"</formula>
    </cfRule>
    <cfRule type="cellIs" dxfId="842" priority="797" operator="equal">
      <formula>"Moderado"</formula>
    </cfRule>
    <cfRule type="cellIs" dxfId="841" priority="798" operator="equal">
      <formula>"Bajo"</formula>
    </cfRule>
  </conditionalFormatting>
  <conditionalFormatting sqref="R14">
    <cfRule type="cellIs" dxfId="840" priority="790" operator="equal">
      <formula>"Catastrófico"</formula>
    </cfRule>
    <cfRule type="cellIs" dxfId="839" priority="791" operator="equal">
      <formula>"Mayor"</formula>
    </cfRule>
    <cfRule type="cellIs" dxfId="838" priority="792" operator="equal">
      <formula>"Moderado"</formula>
    </cfRule>
    <cfRule type="cellIs" dxfId="837" priority="793" operator="equal">
      <formula>"Menor"</formula>
    </cfRule>
    <cfRule type="cellIs" dxfId="836" priority="794" operator="equal">
      <formula>"Leve"</formula>
    </cfRule>
  </conditionalFormatting>
  <conditionalFormatting sqref="M14">
    <cfRule type="cellIs" dxfId="835" priority="800" operator="equal">
      <formula>"Muy Alta"</formula>
    </cfRule>
    <cfRule type="cellIs" dxfId="834" priority="801" operator="equal">
      <formula>"Alta"</formula>
    </cfRule>
    <cfRule type="cellIs" dxfId="833" priority="802" operator="equal">
      <formula>"Media"</formula>
    </cfRule>
    <cfRule type="cellIs" dxfId="832" priority="803" operator="equal">
      <formula>"Baja"</formula>
    </cfRule>
    <cfRule type="cellIs" dxfId="831" priority="804" operator="equal">
      <formula>"Muy Baja"</formula>
    </cfRule>
  </conditionalFormatting>
  <conditionalFormatting sqref="Q14">
    <cfRule type="containsText" dxfId="830" priority="799" operator="containsText" text="❌">
      <formula>NOT(ISERROR(SEARCH("❌",Q14)))</formula>
    </cfRule>
  </conditionalFormatting>
  <conditionalFormatting sqref="AI10">
    <cfRule type="cellIs" dxfId="829" priority="776" operator="equal">
      <formula>"Extremo"</formula>
    </cfRule>
    <cfRule type="cellIs" dxfId="828" priority="777" operator="equal">
      <formula>"Alto"</formula>
    </cfRule>
    <cfRule type="cellIs" dxfId="827" priority="778" operator="equal">
      <formula>"Moderado"</formula>
    </cfRule>
    <cfRule type="cellIs" dxfId="826" priority="779" operator="equal">
      <formula>"Bajo"</formula>
    </cfRule>
  </conditionalFormatting>
  <conditionalFormatting sqref="AE10">
    <cfRule type="cellIs" dxfId="825" priority="785" operator="equal">
      <formula>"Muy Alta"</formula>
    </cfRule>
    <cfRule type="cellIs" dxfId="824" priority="786" operator="equal">
      <formula>"Alta"</formula>
    </cfRule>
    <cfRule type="cellIs" dxfId="823" priority="787" operator="equal">
      <formula>"Media"</formula>
    </cfRule>
    <cfRule type="cellIs" dxfId="822" priority="788" operator="equal">
      <formula>"Baja"</formula>
    </cfRule>
    <cfRule type="cellIs" dxfId="821" priority="789" operator="equal">
      <formula>"Muy Baja"</formula>
    </cfRule>
  </conditionalFormatting>
  <conditionalFormatting sqref="AG10">
    <cfRule type="cellIs" dxfId="820" priority="780" operator="equal">
      <formula>"Catastrófico"</formula>
    </cfRule>
    <cfRule type="cellIs" dxfId="819" priority="781" operator="equal">
      <formula>"Mayor"</formula>
    </cfRule>
    <cfRule type="cellIs" dxfId="818" priority="782" operator="equal">
      <formula>"Moderado"</formula>
    </cfRule>
    <cfRule type="cellIs" dxfId="817" priority="783" operator="equal">
      <formula>"Menor"</formula>
    </cfRule>
    <cfRule type="cellIs" dxfId="816" priority="784" operator="equal">
      <formula>"Leve"</formula>
    </cfRule>
  </conditionalFormatting>
  <conditionalFormatting sqref="AE11">
    <cfRule type="cellIs" dxfId="815" priority="771" operator="equal">
      <formula>"Muy Alta"</formula>
    </cfRule>
    <cfRule type="cellIs" dxfId="814" priority="772" operator="equal">
      <formula>"Alta"</formula>
    </cfRule>
    <cfRule type="cellIs" dxfId="813" priority="773" operator="equal">
      <formula>"Media"</formula>
    </cfRule>
    <cfRule type="cellIs" dxfId="812" priority="774" operator="equal">
      <formula>"Baja"</formula>
    </cfRule>
    <cfRule type="cellIs" dxfId="811" priority="775" operator="equal">
      <formula>"Muy Baja"</formula>
    </cfRule>
  </conditionalFormatting>
  <conditionalFormatting sqref="AG11">
    <cfRule type="cellIs" dxfId="810" priority="766" operator="equal">
      <formula>"Catastrófico"</formula>
    </cfRule>
    <cfRule type="cellIs" dxfId="809" priority="767" operator="equal">
      <formula>"Mayor"</formula>
    </cfRule>
    <cfRule type="cellIs" dxfId="808" priority="768" operator="equal">
      <formula>"Moderado"</formula>
    </cfRule>
    <cfRule type="cellIs" dxfId="807" priority="769" operator="equal">
      <formula>"Menor"</formula>
    </cfRule>
    <cfRule type="cellIs" dxfId="806" priority="770" operator="equal">
      <formula>"Leve"</formula>
    </cfRule>
  </conditionalFormatting>
  <conditionalFormatting sqref="AI11">
    <cfRule type="cellIs" dxfId="805" priority="762" operator="equal">
      <formula>"Extremo"</formula>
    </cfRule>
    <cfRule type="cellIs" dxfId="804" priority="763" operator="equal">
      <formula>"Alto"</formula>
    </cfRule>
    <cfRule type="cellIs" dxfId="803" priority="764" operator="equal">
      <formula>"Moderado"</formula>
    </cfRule>
    <cfRule type="cellIs" dxfId="802" priority="765" operator="equal">
      <formula>"Bajo"</formula>
    </cfRule>
  </conditionalFormatting>
  <conditionalFormatting sqref="AE12:AE13">
    <cfRule type="cellIs" dxfId="801" priority="757" operator="equal">
      <formula>"Muy Alta"</formula>
    </cfRule>
    <cfRule type="cellIs" dxfId="800" priority="758" operator="equal">
      <formula>"Alta"</formula>
    </cfRule>
    <cfRule type="cellIs" dxfId="799" priority="759" operator="equal">
      <formula>"Media"</formula>
    </cfRule>
    <cfRule type="cellIs" dxfId="798" priority="760" operator="equal">
      <formula>"Baja"</formula>
    </cfRule>
    <cfRule type="cellIs" dxfId="797" priority="761" operator="equal">
      <formula>"Muy Baja"</formula>
    </cfRule>
  </conditionalFormatting>
  <conditionalFormatting sqref="AG12:AG13">
    <cfRule type="cellIs" dxfId="796" priority="752" operator="equal">
      <formula>"Catastrófico"</formula>
    </cfRule>
    <cfRule type="cellIs" dxfId="795" priority="753" operator="equal">
      <formula>"Mayor"</formula>
    </cfRule>
    <cfRule type="cellIs" dxfId="794" priority="754" operator="equal">
      <formula>"Moderado"</formula>
    </cfRule>
    <cfRule type="cellIs" dxfId="793" priority="755" operator="equal">
      <formula>"Menor"</formula>
    </cfRule>
    <cfRule type="cellIs" dxfId="792" priority="756" operator="equal">
      <formula>"Leve"</formula>
    </cfRule>
  </conditionalFormatting>
  <conditionalFormatting sqref="AI12:AI13">
    <cfRule type="cellIs" dxfId="791" priority="748" operator="equal">
      <formula>"Extremo"</formula>
    </cfRule>
    <cfRule type="cellIs" dxfId="790" priority="749" operator="equal">
      <formula>"Alto"</formula>
    </cfRule>
    <cfRule type="cellIs" dxfId="789" priority="750" operator="equal">
      <formula>"Moderado"</formula>
    </cfRule>
    <cfRule type="cellIs" dxfId="788" priority="751" operator="equal">
      <formula>"Bajo"</formula>
    </cfRule>
  </conditionalFormatting>
  <conditionalFormatting sqref="AE14">
    <cfRule type="cellIs" dxfId="787" priority="743" operator="equal">
      <formula>"Muy Alta"</formula>
    </cfRule>
    <cfRule type="cellIs" dxfId="786" priority="744" operator="equal">
      <formula>"Alta"</formula>
    </cfRule>
    <cfRule type="cellIs" dxfId="785" priority="745" operator="equal">
      <formula>"Media"</formula>
    </cfRule>
    <cfRule type="cellIs" dxfId="784" priority="746" operator="equal">
      <formula>"Baja"</formula>
    </cfRule>
    <cfRule type="cellIs" dxfId="783" priority="747" operator="equal">
      <formula>"Muy Baja"</formula>
    </cfRule>
  </conditionalFormatting>
  <conditionalFormatting sqref="AG14">
    <cfRule type="cellIs" dxfId="782" priority="738" operator="equal">
      <formula>"Catastrófico"</formula>
    </cfRule>
    <cfRule type="cellIs" dxfId="781" priority="739" operator="equal">
      <formula>"Mayor"</formula>
    </cfRule>
    <cfRule type="cellIs" dxfId="780" priority="740" operator="equal">
      <formula>"Moderado"</formula>
    </cfRule>
    <cfRule type="cellIs" dxfId="779" priority="741" operator="equal">
      <formula>"Menor"</formula>
    </cfRule>
    <cfRule type="cellIs" dxfId="778" priority="742" operator="equal">
      <formula>"Leve"</formula>
    </cfRule>
  </conditionalFormatting>
  <conditionalFormatting sqref="AI14">
    <cfRule type="cellIs" dxfId="777" priority="734" operator="equal">
      <formula>"Extremo"</formula>
    </cfRule>
    <cfRule type="cellIs" dxfId="776" priority="735" operator="equal">
      <formula>"Alto"</formula>
    </cfRule>
    <cfRule type="cellIs" dxfId="775" priority="736" operator="equal">
      <formula>"Moderado"</formula>
    </cfRule>
    <cfRule type="cellIs" dxfId="774" priority="737" operator="equal">
      <formula>"Bajo"</formula>
    </cfRule>
  </conditionalFormatting>
  <conditionalFormatting sqref="T29">
    <cfRule type="cellIs" dxfId="773" priority="191" operator="equal">
      <formula>"Extremo"</formula>
    </cfRule>
    <cfRule type="cellIs" dxfId="772" priority="192" operator="equal">
      <formula>"Alto"</formula>
    </cfRule>
    <cfRule type="cellIs" dxfId="771" priority="193" operator="equal">
      <formula>"Moderado"</formula>
    </cfRule>
    <cfRule type="cellIs" dxfId="770" priority="194" operator="equal">
      <formula>"Bajo"</formula>
    </cfRule>
  </conditionalFormatting>
  <conditionalFormatting sqref="R29">
    <cfRule type="cellIs" dxfId="769" priority="186" operator="equal">
      <formula>"Catastrófico"</formula>
    </cfRule>
    <cfRule type="cellIs" dxfId="768" priority="187" operator="equal">
      <formula>"Mayor"</formula>
    </cfRule>
    <cfRule type="cellIs" dxfId="767" priority="188" operator="equal">
      <formula>"Moderado"</formula>
    </cfRule>
    <cfRule type="cellIs" dxfId="766" priority="189" operator="equal">
      <formula>"Menor"</formula>
    </cfRule>
    <cfRule type="cellIs" dxfId="765" priority="190" operator="equal">
      <formula>"Leve"</formula>
    </cfRule>
  </conditionalFormatting>
  <conditionalFormatting sqref="M15">
    <cfRule type="cellIs" dxfId="764" priority="612" operator="equal">
      <formula>"Muy Alta"</formula>
    </cfRule>
    <cfRule type="cellIs" dxfId="763" priority="613" operator="equal">
      <formula>"Alta"</formula>
    </cfRule>
    <cfRule type="cellIs" dxfId="762" priority="614" operator="equal">
      <formula>"Media"</formula>
    </cfRule>
    <cfRule type="cellIs" dxfId="761" priority="615" operator="equal">
      <formula>"Baja"</formula>
    </cfRule>
    <cfRule type="cellIs" dxfId="760" priority="616" operator="equal">
      <formula>"Muy Baja"</formula>
    </cfRule>
  </conditionalFormatting>
  <conditionalFormatting sqref="Q15">
    <cfRule type="containsText" dxfId="759" priority="611" operator="containsText" text="❌">
      <formula>NOT(ISERROR(SEARCH("❌",Q15)))</formula>
    </cfRule>
  </conditionalFormatting>
  <conditionalFormatting sqref="T15">
    <cfRule type="cellIs" dxfId="758" priority="607" operator="equal">
      <formula>"Extremo"</formula>
    </cfRule>
    <cfRule type="cellIs" dxfId="757" priority="608" operator="equal">
      <formula>"Alto"</formula>
    </cfRule>
    <cfRule type="cellIs" dxfId="756" priority="609" operator="equal">
      <formula>"Moderado"</formula>
    </cfRule>
    <cfRule type="cellIs" dxfId="755" priority="610" operator="equal">
      <formula>"Bajo"</formula>
    </cfRule>
  </conditionalFormatting>
  <conditionalFormatting sqref="R15">
    <cfRule type="cellIs" dxfId="754" priority="602" operator="equal">
      <formula>"Catastrófico"</formula>
    </cfRule>
    <cfRule type="cellIs" dxfId="753" priority="603" operator="equal">
      <formula>"Mayor"</formula>
    </cfRule>
    <cfRule type="cellIs" dxfId="752" priority="604" operator="equal">
      <formula>"Moderado"</formula>
    </cfRule>
    <cfRule type="cellIs" dxfId="751" priority="605" operator="equal">
      <formula>"Menor"</formula>
    </cfRule>
    <cfRule type="cellIs" dxfId="750" priority="606" operator="equal">
      <formula>"Leve"</formula>
    </cfRule>
  </conditionalFormatting>
  <conditionalFormatting sqref="AG15">
    <cfRule type="cellIs" dxfId="749" priority="574" operator="equal">
      <formula>"Catastrófico"</formula>
    </cfRule>
    <cfRule type="cellIs" dxfId="748" priority="575" operator="equal">
      <formula>"Mayor"</formula>
    </cfRule>
    <cfRule type="cellIs" dxfId="747" priority="576" operator="equal">
      <formula>"Moderado"</formula>
    </cfRule>
    <cfRule type="cellIs" dxfId="746" priority="577" operator="equal">
      <formula>"Menor"</formula>
    </cfRule>
    <cfRule type="cellIs" dxfId="745" priority="578" operator="equal">
      <formula>"Leve"</formula>
    </cfRule>
  </conditionalFormatting>
  <conditionalFormatting sqref="AI15">
    <cfRule type="cellIs" dxfId="744" priority="562" operator="equal">
      <formula>"Extremo"</formula>
    </cfRule>
    <cfRule type="cellIs" dxfId="743" priority="563" operator="equal">
      <formula>"Alto"</formula>
    </cfRule>
    <cfRule type="cellIs" dxfId="742" priority="564" operator="equal">
      <formula>"Moderado"</formula>
    </cfRule>
    <cfRule type="cellIs" dxfId="741" priority="565" operator="equal">
      <formula>"Bajo"</formula>
    </cfRule>
  </conditionalFormatting>
  <conditionalFormatting sqref="AE15">
    <cfRule type="cellIs" dxfId="740" priority="557" operator="equal">
      <formula>"Muy Alta"</formula>
    </cfRule>
    <cfRule type="cellIs" dxfId="739" priority="558" operator="equal">
      <formula>"Alta"</formula>
    </cfRule>
    <cfRule type="cellIs" dxfId="738" priority="559" operator="equal">
      <formula>"Media"</formula>
    </cfRule>
    <cfRule type="cellIs" dxfId="737" priority="560" operator="equal">
      <formula>"Baja"</formula>
    </cfRule>
    <cfRule type="cellIs" dxfId="736" priority="561" operator="equal">
      <formula>"Muy Baja"</formula>
    </cfRule>
  </conditionalFormatting>
  <conditionalFormatting sqref="M16 AE16">
    <cfRule type="cellIs" dxfId="735" priority="552" operator="equal">
      <formula>"Muy Alta"</formula>
    </cfRule>
    <cfRule type="cellIs" dxfId="734" priority="553" operator="equal">
      <formula>"Alta"</formula>
    </cfRule>
    <cfRule type="cellIs" dxfId="733" priority="554" operator="equal">
      <formula>"Media"</formula>
    </cfRule>
    <cfRule type="cellIs" dxfId="732" priority="555" operator="equal">
      <formula>"Baja"</formula>
    </cfRule>
    <cfRule type="cellIs" dxfId="731" priority="556" operator="equal">
      <formula>"Muy Baja"</formula>
    </cfRule>
  </conditionalFormatting>
  <conditionalFormatting sqref="AG16 R16">
    <cfRule type="cellIs" dxfId="730" priority="547" operator="equal">
      <formula>"Catastrófico"</formula>
    </cfRule>
    <cfRule type="cellIs" dxfId="729" priority="548" operator="equal">
      <formula>"Mayor"</formula>
    </cfRule>
    <cfRule type="cellIs" dxfId="728" priority="549" operator="equal">
      <formula>"Moderado"</formula>
    </cfRule>
    <cfRule type="cellIs" dxfId="727" priority="550" operator="equal">
      <formula>"Menor"</formula>
    </cfRule>
    <cfRule type="cellIs" dxfId="726" priority="551" operator="equal">
      <formula>"Leve"</formula>
    </cfRule>
  </conditionalFormatting>
  <conditionalFormatting sqref="AI16 T16">
    <cfRule type="cellIs" dxfId="725" priority="543" operator="equal">
      <formula>"Extremo"</formula>
    </cfRule>
    <cfRule type="cellIs" dxfId="724" priority="544" operator="equal">
      <formula>"Alto"</formula>
    </cfRule>
    <cfRule type="cellIs" dxfId="723" priority="545" operator="equal">
      <formula>"Moderado"</formula>
    </cfRule>
    <cfRule type="cellIs" dxfId="722" priority="546" operator="equal">
      <formula>"Bajo"</formula>
    </cfRule>
  </conditionalFormatting>
  <conditionalFormatting sqref="Q16:Q17">
    <cfRule type="containsText" dxfId="721" priority="542" operator="containsText" text="❌">
      <formula>NOT(ISERROR(SEARCH("❌",Q16)))</formula>
    </cfRule>
  </conditionalFormatting>
  <conditionalFormatting sqref="R17">
    <cfRule type="cellIs" dxfId="720" priority="537" operator="equal">
      <formula>"Catastrófico"</formula>
    </cfRule>
    <cfRule type="cellIs" dxfId="719" priority="538" operator="equal">
      <formula>"Mayor"</formula>
    </cfRule>
    <cfRule type="cellIs" dxfId="718" priority="539" operator="equal">
      <formula>"Moderado"</formula>
    </cfRule>
    <cfRule type="cellIs" dxfId="717" priority="540" operator="equal">
      <formula>"Menor"</formula>
    </cfRule>
    <cfRule type="cellIs" dxfId="716" priority="541" operator="equal">
      <formula>"Leve"</formula>
    </cfRule>
  </conditionalFormatting>
  <conditionalFormatting sqref="T17">
    <cfRule type="cellIs" dxfId="715" priority="533" operator="equal">
      <formula>"Extremo"</formula>
    </cfRule>
    <cfRule type="cellIs" dxfId="714" priority="534" operator="equal">
      <formula>"Alto"</formula>
    </cfRule>
    <cfRule type="cellIs" dxfId="713" priority="535" operator="equal">
      <formula>"Moderado"</formula>
    </cfRule>
    <cfRule type="cellIs" dxfId="712" priority="536" operator="equal">
      <formula>"Bajo"</formula>
    </cfRule>
  </conditionalFormatting>
  <conditionalFormatting sqref="M17">
    <cfRule type="cellIs" dxfId="711" priority="514" operator="equal">
      <formula>"Muy Alta"</formula>
    </cfRule>
    <cfRule type="cellIs" dxfId="710" priority="515" operator="equal">
      <formula>"Alta"</formula>
    </cfRule>
    <cfRule type="cellIs" dxfId="709" priority="516" operator="equal">
      <formula>"Media"</formula>
    </cfRule>
    <cfRule type="cellIs" dxfId="708" priority="517" operator="equal">
      <formula>"Baja"</formula>
    </cfRule>
    <cfRule type="cellIs" dxfId="707" priority="518" operator="equal">
      <formula>"Muy Baja"</formula>
    </cfRule>
  </conditionalFormatting>
  <conditionalFormatting sqref="AE17">
    <cfRule type="cellIs" dxfId="706" priority="509" operator="equal">
      <formula>"Muy Alta"</formula>
    </cfRule>
    <cfRule type="cellIs" dxfId="705" priority="510" operator="equal">
      <formula>"Alta"</formula>
    </cfRule>
    <cfRule type="cellIs" dxfId="704" priority="511" operator="equal">
      <formula>"Media"</formula>
    </cfRule>
    <cfRule type="cellIs" dxfId="703" priority="512" operator="equal">
      <formula>"Baja"</formula>
    </cfRule>
    <cfRule type="cellIs" dxfId="702" priority="513" operator="equal">
      <formula>"Muy Baja"</formula>
    </cfRule>
  </conditionalFormatting>
  <conditionalFormatting sqref="AG17">
    <cfRule type="cellIs" dxfId="701" priority="504" operator="equal">
      <formula>"Catastrófico"</formula>
    </cfRule>
    <cfRule type="cellIs" dxfId="700" priority="505" operator="equal">
      <formula>"Mayor"</formula>
    </cfRule>
    <cfRule type="cellIs" dxfId="699" priority="506" operator="equal">
      <formula>"Moderado"</formula>
    </cfRule>
    <cfRule type="cellIs" dxfId="698" priority="507" operator="equal">
      <formula>"Menor"</formula>
    </cfRule>
    <cfRule type="cellIs" dxfId="697" priority="508" operator="equal">
      <formula>"Leve"</formula>
    </cfRule>
  </conditionalFormatting>
  <conditionalFormatting sqref="AI17">
    <cfRule type="cellIs" dxfId="696" priority="500" operator="equal">
      <formula>"Extremo"</formula>
    </cfRule>
    <cfRule type="cellIs" dxfId="695" priority="501" operator="equal">
      <formula>"Alto"</formula>
    </cfRule>
    <cfRule type="cellIs" dxfId="694" priority="502" operator="equal">
      <formula>"Moderado"</formula>
    </cfRule>
    <cfRule type="cellIs" dxfId="693" priority="503" operator="equal">
      <formula>"Bajo"</formula>
    </cfRule>
  </conditionalFormatting>
  <conditionalFormatting sqref="AE18 L18:M18">
    <cfRule type="cellIs" dxfId="692" priority="486" operator="equal">
      <formula>"Muy Alta"</formula>
    </cfRule>
    <cfRule type="cellIs" dxfId="691" priority="487" operator="equal">
      <formula>"Alta"</formula>
    </cfRule>
    <cfRule type="cellIs" dxfId="690" priority="488" operator="equal">
      <formula>"Media"</formula>
    </cfRule>
    <cfRule type="cellIs" dxfId="689" priority="489" operator="equal">
      <formula>"Baja"</formula>
    </cfRule>
    <cfRule type="cellIs" dxfId="688" priority="490" operator="equal">
      <formula>"Muy Baja"</formula>
    </cfRule>
  </conditionalFormatting>
  <conditionalFormatting sqref="Q18">
    <cfRule type="containsText" dxfId="687" priority="485" operator="containsText" text="❌">
      <formula>NOT(ISERROR(SEARCH("❌",Q18)))</formula>
    </cfRule>
  </conditionalFormatting>
  <conditionalFormatting sqref="Q18:R18 AG18">
    <cfRule type="cellIs" dxfId="686" priority="491" operator="equal">
      <formula>"Catastrófico"</formula>
    </cfRule>
    <cfRule type="cellIs" dxfId="685" priority="492" operator="equal">
      <formula>"Mayor"</formula>
    </cfRule>
    <cfRule type="cellIs" dxfId="684" priority="493" operator="equal">
      <formula>"Moderado"</formula>
    </cfRule>
    <cfRule type="cellIs" dxfId="683" priority="494" operator="equal">
      <formula>"Menor"</formula>
    </cfRule>
    <cfRule type="cellIs" dxfId="682" priority="495" operator="equal">
      <formula>"Leve"</formula>
    </cfRule>
  </conditionalFormatting>
  <conditionalFormatting sqref="S18:T18 AI18">
    <cfRule type="cellIs" dxfId="681" priority="496" operator="equal">
      <formula>"Extremo"</formula>
    </cfRule>
    <cfRule type="cellIs" dxfId="680" priority="497" operator="equal">
      <formula>"Alto"</formula>
    </cfRule>
    <cfRule type="cellIs" dxfId="679" priority="498" operator="equal">
      <formula>"Moderado"</formula>
    </cfRule>
    <cfRule type="cellIs" dxfId="678" priority="499" operator="equal">
      <formula>"Bajo"</formula>
    </cfRule>
  </conditionalFormatting>
  <conditionalFormatting sqref="Q19">
    <cfRule type="containsText" dxfId="677" priority="484" operator="containsText" text="❌">
      <formula>NOT(ISERROR(SEARCH("❌",Q19)))</formula>
    </cfRule>
  </conditionalFormatting>
  <conditionalFormatting sqref="M19 M21">
    <cfRule type="cellIs" dxfId="676" priority="479" operator="equal">
      <formula>"Muy Alta"</formula>
    </cfRule>
    <cfRule type="cellIs" dxfId="675" priority="480" operator="equal">
      <formula>"Alta"</formula>
    </cfRule>
    <cfRule type="cellIs" dxfId="674" priority="481" operator="equal">
      <formula>"Media"</formula>
    </cfRule>
    <cfRule type="cellIs" dxfId="673" priority="482" operator="equal">
      <formula>"Baja"</formula>
    </cfRule>
    <cfRule type="cellIs" dxfId="672" priority="483" operator="equal">
      <formula>"Muy Baja"</formula>
    </cfRule>
  </conditionalFormatting>
  <conditionalFormatting sqref="Q21">
    <cfRule type="containsText" dxfId="671" priority="478" operator="containsText" text="❌">
      <formula>NOT(ISERROR(SEARCH("❌",Q21)))</formula>
    </cfRule>
  </conditionalFormatting>
  <conditionalFormatting sqref="M22">
    <cfRule type="cellIs" dxfId="670" priority="473" operator="equal">
      <formula>"Muy Alta"</formula>
    </cfRule>
    <cfRule type="cellIs" dxfId="669" priority="474" operator="equal">
      <formula>"Alta"</formula>
    </cfRule>
    <cfRule type="cellIs" dxfId="668" priority="475" operator="equal">
      <formula>"Media"</formula>
    </cfRule>
    <cfRule type="cellIs" dxfId="667" priority="476" operator="equal">
      <formula>"Baja"</formula>
    </cfRule>
    <cfRule type="cellIs" dxfId="666" priority="477" operator="equal">
      <formula>"Muy Baja"</formula>
    </cfRule>
  </conditionalFormatting>
  <conditionalFormatting sqref="M20">
    <cfRule type="cellIs" dxfId="665" priority="468" operator="equal">
      <formula>"Muy Alta"</formula>
    </cfRule>
    <cfRule type="cellIs" dxfId="664" priority="469" operator="equal">
      <formula>"Alta"</formula>
    </cfRule>
    <cfRule type="cellIs" dxfId="663" priority="470" operator="equal">
      <formula>"Media"</formula>
    </cfRule>
    <cfRule type="cellIs" dxfId="662" priority="471" operator="equal">
      <formula>"Baja"</formula>
    </cfRule>
    <cfRule type="cellIs" dxfId="661" priority="472" operator="equal">
      <formula>"Muy Baja"</formula>
    </cfRule>
  </conditionalFormatting>
  <conditionalFormatting sqref="Q20">
    <cfRule type="containsText" dxfId="660" priority="467" operator="containsText" text="❌">
      <formula>NOT(ISERROR(SEARCH("❌",Q20)))</formula>
    </cfRule>
  </conditionalFormatting>
  <conditionalFormatting sqref="Q22">
    <cfRule type="containsText" dxfId="659" priority="466" operator="containsText" text="❌">
      <formula>NOT(ISERROR(SEARCH("❌",Q22)))</formula>
    </cfRule>
  </conditionalFormatting>
  <conditionalFormatting sqref="T19">
    <cfRule type="cellIs" dxfId="658" priority="462" operator="equal">
      <formula>"Extremo"</formula>
    </cfRule>
    <cfRule type="cellIs" dxfId="657" priority="463" operator="equal">
      <formula>"Alto"</formula>
    </cfRule>
    <cfRule type="cellIs" dxfId="656" priority="464" operator="equal">
      <formula>"Moderado"</formula>
    </cfRule>
    <cfRule type="cellIs" dxfId="655" priority="465" operator="equal">
      <formula>"Bajo"</formula>
    </cfRule>
  </conditionalFormatting>
  <conditionalFormatting sqref="R19">
    <cfRule type="cellIs" dxfId="654" priority="457" operator="equal">
      <formula>"Catastrófico"</formula>
    </cfRule>
    <cfRule type="cellIs" dxfId="653" priority="458" operator="equal">
      <formula>"Mayor"</formula>
    </cfRule>
    <cfRule type="cellIs" dxfId="652" priority="459" operator="equal">
      <formula>"Moderado"</formula>
    </cfRule>
    <cfRule type="cellIs" dxfId="651" priority="460" operator="equal">
      <formula>"Menor"</formula>
    </cfRule>
    <cfRule type="cellIs" dxfId="650" priority="461" operator="equal">
      <formula>"Leve"</formula>
    </cfRule>
  </conditionalFormatting>
  <conditionalFormatting sqref="T20">
    <cfRule type="cellIs" dxfId="649" priority="453" operator="equal">
      <formula>"Extremo"</formula>
    </cfRule>
    <cfRule type="cellIs" dxfId="648" priority="454" operator="equal">
      <formula>"Alto"</formula>
    </cfRule>
    <cfRule type="cellIs" dxfId="647" priority="455" operator="equal">
      <formula>"Moderado"</formula>
    </cfRule>
    <cfRule type="cellIs" dxfId="646" priority="456" operator="equal">
      <formula>"Bajo"</formula>
    </cfRule>
  </conditionalFormatting>
  <conditionalFormatting sqref="R20">
    <cfRule type="cellIs" dxfId="645" priority="448" operator="equal">
      <formula>"Catastrófico"</formula>
    </cfRule>
    <cfRule type="cellIs" dxfId="644" priority="449" operator="equal">
      <formula>"Mayor"</formula>
    </cfRule>
    <cfRule type="cellIs" dxfId="643" priority="450" operator="equal">
      <formula>"Moderado"</formula>
    </cfRule>
    <cfRule type="cellIs" dxfId="642" priority="451" operator="equal">
      <formula>"Menor"</formula>
    </cfRule>
    <cfRule type="cellIs" dxfId="641" priority="452" operator="equal">
      <formula>"Leve"</formula>
    </cfRule>
  </conditionalFormatting>
  <conditionalFormatting sqref="T21">
    <cfRule type="cellIs" dxfId="640" priority="444" operator="equal">
      <formula>"Extremo"</formula>
    </cfRule>
    <cfRule type="cellIs" dxfId="639" priority="445" operator="equal">
      <formula>"Alto"</formula>
    </cfRule>
    <cfRule type="cellIs" dxfId="638" priority="446" operator="equal">
      <formula>"Moderado"</formula>
    </cfRule>
    <cfRule type="cellIs" dxfId="637" priority="447" operator="equal">
      <formula>"Bajo"</formula>
    </cfRule>
  </conditionalFormatting>
  <conditionalFormatting sqref="R21">
    <cfRule type="cellIs" dxfId="636" priority="439" operator="equal">
      <formula>"Catastrófico"</formula>
    </cfRule>
    <cfRule type="cellIs" dxfId="635" priority="440" operator="equal">
      <formula>"Mayor"</formula>
    </cfRule>
    <cfRule type="cellIs" dxfId="634" priority="441" operator="equal">
      <formula>"Moderado"</formula>
    </cfRule>
    <cfRule type="cellIs" dxfId="633" priority="442" operator="equal">
      <formula>"Menor"</formula>
    </cfRule>
    <cfRule type="cellIs" dxfId="632" priority="443" operator="equal">
      <formula>"Leve"</formula>
    </cfRule>
  </conditionalFormatting>
  <conditionalFormatting sqref="T22">
    <cfRule type="cellIs" dxfId="631" priority="435" operator="equal">
      <formula>"Extremo"</formula>
    </cfRule>
    <cfRule type="cellIs" dxfId="630" priority="436" operator="equal">
      <formula>"Alto"</formula>
    </cfRule>
    <cfRule type="cellIs" dxfId="629" priority="437" operator="equal">
      <formula>"Moderado"</formula>
    </cfRule>
    <cfRule type="cellIs" dxfId="628" priority="438" operator="equal">
      <formula>"Bajo"</formula>
    </cfRule>
  </conditionalFormatting>
  <conditionalFormatting sqref="R22">
    <cfRule type="cellIs" dxfId="627" priority="430" operator="equal">
      <formula>"Catastrófico"</formula>
    </cfRule>
    <cfRule type="cellIs" dxfId="626" priority="431" operator="equal">
      <formula>"Mayor"</formula>
    </cfRule>
    <cfRule type="cellIs" dxfId="625" priority="432" operator="equal">
      <formula>"Moderado"</formula>
    </cfRule>
    <cfRule type="cellIs" dxfId="624" priority="433" operator="equal">
      <formula>"Menor"</formula>
    </cfRule>
    <cfRule type="cellIs" dxfId="623" priority="434" operator="equal">
      <formula>"Leve"</formula>
    </cfRule>
  </conditionalFormatting>
  <conditionalFormatting sqref="AI20">
    <cfRule type="cellIs" dxfId="622" priority="402" operator="equal">
      <formula>"Extremo"</formula>
    </cfRule>
    <cfRule type="cellIs" dxfId="621" priority="403" operator="equal">
      <formula>"Alto"</formula>
    </cfRule>
    <cfRule type="cellIs" dxfId="620" priority="404" operator="equal">
      <formula>"Moderado"</formula>
    </cfRule>
    <cfRule type="cellIs" dxfId="619" priority="405" operator="equal">
      <formula>"Bajo"</formula>
    </cfRule>
  </conditionalFormatting>
  <conditionalFormatting sqref="AE19">
    <cfRule type="cellIs" dxfId="618" priority="425" operator="equal">
      <formula>"Muy Alta"</formula>
    </cfRule>
    <cfRule type="cellIs" dxfId="617" priority="426" operator="equal">
      <formula>"Alta"</formula>
    </cfRule>
    <cfRule type="cellIs" dxfId="616" priority="427" operator="equal">
      <formula>"Media"</formula>
    </cfRule>
    <cfRule type="cellIs" dxfId="615" priority="428" operator="equal">
      <formula>"Baja"</formula>
    </cfRule>
    <cfRule type="cellIs" dxfId="614" priority="429" operator="equal">
      <formula>"Muy Baja"</formula>
    </cfRule>
  </conditionalFormatting>
  <conditionalFormatting sqref="AG19">
    <cfRule type="cellIs" dxfId="613" priority="420" operator="equal">
      <formula>"Catastrófico"</formula>
    </cfRule>
    <cfRule type="cellIs" dxfId="612" priority="421" operator="equal">
      <formula>"Mayor"</formula>
    </cfRule>
    <cfRule type="cellIs" dxfId="611" priority="422" operator="equal">
      <formula>"Moderado"</formula>
    </cfRule>
    <cfRule type="cellIs" dxfId="610" priority="423" operator="equal">
      <formula>"Menor"</formula>
    </cfRule>
    <cfRule type="cellIs" dxfId="609" priority="424" operator="equal">
      <formula>"Leve"</formula>
    </cfRule>
  </conditionalFormatting>
  <conditionalFormatting sqref="AI19">
    <cfRule type="cellIs" dxfId="608" priority="416" operator="equal">
      <formula>"Extremo"</formula>
    </cfRule>
    <cfRule type="cellIs" dxfId="607" priority="417" operator="equal">
      <formula>"Alto"</formula>
    </cfRule>
    <cfRule type="cellIs" dxfId="606" priority="418" operator="equal">
      <formula>"Moderado"</formula>
    </cfRule>
    <cfRule type="cellIs" dxfId="605" priority="419" operator="equal">
      <formula>"Bajo"</formula>
    </cfRule>
  </conditionalFormatting>
  <conditionalFormatting sqref="AE20">
    <cfRule type="cellIs" dxfId="604" priority="411" operator="equal">
      <formula>"Muy Alta"</formula>
    </cfRule>
    <cfRule type="cellIs" dxfId="603" priority="412" operator="equal">
      <formula>"Alta"</formula>
    </cfRule>
    <cfRule type="cellIs" dxfId="602" priority="413" operator="equal">
      <formula>"Media"</formula>
    </cfRule>
    <cfRule type="cellIs" dxfId="601" priority="414" operator="equal">
      <formula>"Baja"</formula>
    </cfRule>
    <cfRule type="cellIs" dxfId="600" priority="415" operator="equal">
      <formula>"Muy Baja"</formula>
    </cfRule>
  </conditionalFormatting>
  <conditionalFormatting sqref="AG20">
    <cfRule type="cellIs" dxfId="599" priority="406" operator="equal">
      <formula>"Catastrófico"</formula>
    </cfRule>
    <cfRule type="cellIs" dxfId="598" priority="407" operator="equal">
      <formula>"Mayor"</formula>
    </cfRule>
    <cfRule type="cellIs" dxfId="597" priority="408" operator="equal">
      <formula>"Moderado"</formula>
    </cfRule>
    <cfRule type="cellIs" dxfId="596" priority="409" operator="equal">
      <formula>"Menor"</formula>
    </cfRule>
    <cfRule type="cellIs" dxfId="595" priority="410" operator="equal">
      <formula>"Leve"</formula>
    </cfRule>
  </conditionalFormatting>
  <conditionalFormatting sqref="AE21">
    <cfRule type="cellIs" dxfId="594" priority="397" operator="equal">
      <formula>"Muy Alta"</formula>
    </cfRule>
    <cfRule type="cellIs" dxfId="593" priority="398" operator="equal">
      <formula>"Alta"</formula>
    </cfRule>
    <cfRule type="cellIs" dxfId="592" priority="399" operator="equal">
      <formula>"Media"</formula>
    </cfRule>
    <cfRule type="cellIs" dxfId="591" priority="400" operator="equal">
      <formula>"Baja"</formula>
    </cfRule>
    <cfRule type="cellIs" dxfId="590" priority="401" operator="equal">
      <formula>"Muy Baja"</formula>
    </cfRule>
  </conditionalFormatting>
  <conditionalFormatting sqref="AG21">
    <cfRule type="cellIs" dxfId="589" priority="392" operator="equal">
      <formula>"Catastrófico"</formula>
    </cfRule>
    <cfRule type="cellIs" dxfId="588" priority="393" operator="equal">
      <formula>"Mayor"</formula>
    </cfRule>
    <cfRule type="cellIs" dxfId="587" priority="394" operator="equal">
      <formula>"Moderado"</formula>
    </cfRule>
    <cfRule type="cellIs" dxfId="586" priority="395" operator="equal">
      <formula>"Menor"</formula>
    </cfRule>
    <cfRule type="cellIs" dxfId="585" priority="396" operator="equal">
      <formula>"Leve"</formula>
    </cfRule>
  </conditionalFormatting>
  <conditionalFormatting sqref="AI21">
    <cfRule type="cellIs" dxfId="584" priority="388" operator="equal">
      <formula>"Extremo"</formula>
    </cfRule>
    <cfRule type="cellIs" dxfId="583" priority="389" operator="equal">
      <formula>"Alto"</formula>
    </cfRule>
    <cfRule type="cellIs" dxfId="582" priority="390" operator="equal">
      <formula>"Moderado"</formula>
    </cfRule>
    <cfRule type="cellIs" dxfId="581" priority="391" operator="equal">
      <formula>"Bajo"</formula>
    </cfRule>
  </conditionalFormatting>
  <conditionalFormatting sqref="AE22">
    <cfRule type="cellIs" dxfId="580" priority="383" operator="equal">
      <formula>"Muy Alta"</formula>
    </cfRule>
    <cfRule type="cellIs" dxfId="579" priority="384" operator="equal">
      <formula>"Alta"</formula>
    </cfRule>
    <cfRule type="cellIs" dxfId="578" priority="385" operator="equal">
      <formula>"Media"</formula>
    </cfRule>
    <cfRule type="cellIs" dxfId="577" priority="386" operator="equal">
      <formula>"Baja"</formula>
    </cfRule>
    <cfRule type="cellIs" dxfId="576" priority="387" operator="equal">
      <formula>"Muy Baja"</formula>
    </cfRule>
  </conditionalFormatting>
  <conditionalFormatting sqref="AG22">
    <cfRule type="cellIs" dxfId="575" priority="378" operator="equal">
      <formula>"Catastrófico"</formula>
    </cfRule>
    <cfRule type="cellIs" dxfId="574" priority="379" operator="equal">
      <formula>"Mayor"</formula>
    </cfRule>
    <cfRule type="cellIs" dxfId="573" priority="380" operator="equal">
      <formula>"Moderado"</formula>
    </cfRule>
    <cfRule type="cellIs" dxfId="572" priority="381" operator="equal">
      <formula>"Menor"</formula>
    </cfRule>
    <cfRule type="cellIs" dxfId="571" priority="382" operator="equal">
      <formula>"Leve"</formula>
    </cfRule>
  </conditionalFormatting>
  <conditionalFormatting sqref="AI22">
    <cfRule type="cellIs" dxfId="570" priority="374" operator="equal">
      <formula>"Extremo"</formula>
    </cfRule>
    <cfRule type="cellIs" dxfId="569" priority="375" operator="equal">
      <formula>"Alto"</formula>
    </cfRule>
    <cfRule type="cellIs" dxfId="568" priority="376" operator="equal">
      <formula>"Moderado"</formula>
    </cfRule>
    <cfRule type="cellIs" dxfId="567" priority="377" operator="equal">
      <formula>"Bajo"</formula>
    </cfRule>
  </conditionalFormatting>
  <conditionalFormatting sqref="T24">
    <cfRule type="cellIs" dxfId="566" priority="370" operator="equal">
      <formula>"Extremo"</formula>
    </cfRule>
    <cfRule type="cellIs" dxfId="565" priority="371" operator="equal">
      <formula>"Alto"</formula>
    </cfRule>
    <cfRule type="cellIs" dxfId="564" priority="372" operator="equal">
      <formula>"Moderado"</formula>
    </cfRule>
    <cfRule type="cellIs" dxfId="563" priority="373" operator="equal">
      <formula>"Bajo"</formula>
    </cfRule>
  </conditionalFormatting>
  <conditionalFormatting sqref="R24">
    <cfRule type="cellIs" dxfId="562" priority="365" operator="equal">
      <formula>"Catastrófico"</formula>
    </cfRule>
    <cfRule type="cellIs" dxfId="561" priority="366" operator="equal">
      <formula>"Mayor"</formula>
    </cfRule>
    <cfRule type="cellIs" dxfId="560" priority="367" operator="equal">
      <formula>"Moderado"</formula>
    </cfRule>
    <cfRule type="cellIs" dxfId="559" priority="368" operator="equal">
      <formula>"Menor"</formula>
    </cfRule>
    <cfRule type="cellIs" dxfId="558" priority="369" operator="equal">
      <formula>"Leve"</formula>
    </cfRule>
  </conditionalFormatting>
  <conditionalFormatting sqref="P25">
    <cfRule type="containsText" dxfId="557" priority="359" operator="containsText" text="❌">
      <formula>NOT(ISERROR(SEARCH("❌",P25)))</formula>
    </cfRule>
  </conditionalFormatting>
  <conditionalFormatting sqref="S25">
    <cfRule type="cellIs" dxfId="556" priority="355" operator="equal">
      <formula>"Extremo"</formula>
    </cfRule>
    <cfRule type="cellIs" dxfId="555" priority="356" operator="equal">
      <formula>"Alto"</formula>
    </cfRule>
    <cfRule type="cellIs" dxfId="554" priority="357" operator="equal">
      <formula>"Moderado"</formula>
    </cfRule>
    <cfRule type="cellIs" dxfId="553" priority="358" operator="equal">
      <formula>"Bajo"</formula>
    </cfRule>
  </conditionalFormatting>
  <conditionalFormatting sqref="Q25">
    <cfRule type="cellIs" dxfId="552" priority="350" operator="equal">
      <formula>"Catastrófico"</formula>
    </cfRule>
    <cfRule type="cellIs" dxfId="551" priority="351" operator="equal">
      <formula>"Mayor"</formula>
    </cfRule>
    <cfRule type="cellIs" dxfId="550" priority="352" operator="equal">
      <formula>"Moderado"</formula>
    </cfRule>
    <cfRule type="cellIs" dxfId="549" priority="353" operator="equal">
      <formula>"Menor"</formula>
    </cfRule>
    <cfRule type="cellIs" dxfId="548" priority="354" operator="equal">
      <formula>"Leve"</formula>
    </cfRule>
  </conditionalFormatting>
  <conditionalFormatting sqref="M24">
    <cfRule type="cellIs" dxfId="547" priority="345" operator="equal">
      <formula>"Muy Alta"</formula>
    </cfRule>
    <cfRule type="cellIs" dxfId="546" priority="346" operator="equal">
      <formula>"Alta"</formula>
    </cfRule>
    <cfRule type="cellIs" dxfId="545" priority="347" operator="equal">
      <formula>"Media"</formula>
    </cfRule>
    <cfRule type="cellIs" dxfId="544" priority="348" operator="equal">
      <formula>"Baja"</formula>
    </cfRule>
    <cfRule type="cellIs" dxfId="543" priority="349" operator="equal">
      <formula>"Muy Baja"</formula>
    </cfRule>
  </conditionalFormatting>
  <conditionalFormatting sqref="Q24">
    <cfRule type="containsText" dxfId="542" priority="344" operator="containsText" text="❌">
      <formula>NOT(ISERROR(SEARCH("❌",Q24)))</formula>
    </cfRule>
  </conditionalFormatting>
  <conditionalFormatting sqref="M26">
    <cfRule type="cellIs" dxfId="541" priority="339" operator="equal">
      <formula>"Muy Alta"</formula>
    </cfRule>
    <cfRule type="cellIs" dxfId="540" priority="340" operator="equal">
      <formula>"Alta"</formula>
    </cfRule>
    <cfRule type="cellIs" dxfId="539" priority="341" operator="equal">
      <formula>"Media"</formula>
    </cfRule>
    <cfRule type="cellIs" dxfId="538" priority="342" operator="equal">
      <formula>"Baja"</formula>
    </cfRule>
    <cfRule type="cellIs" dxfId="537" priority="343" operator="equal">
      <formula>"Muy Baja"</formula>
    </cfRule>
  </conditionalFormatting>
  <conditionalFormatting sqref="Q26">
    <cfRule type="containsText" dxfId="536" priority="338" operator="containsText" text="❌">
      <formula>NOT(ISERROR(SEARCH("❌",Q26)))</formula>
    </cfRule>
  </conditionalFormatting>
  <conditionalFormatting sqref="T26">
    <cfRule type="cellIs" dxfId="535" priority="334" operator="equal">
      <formula>"Extremo"</formula>
    </cfRule>
    <cfRule type="cellIs" dxfId="534" priority="335" operator="equal">
      <formula>"Alto"</formula>
    </cfRule>
    <cfRule type="cellIs" dxfId="533" priority="336" operator="equal">
      <formula>"Moderado"</formula>
    </cfRule>
    <cfRule type="cellIs" dxfId="532" priority="337" operator="equal">
      <formula>"Bajo"</formula>
    </cfRule>
  </conditionalFormatting>
  <conditionalFormatting sqref="R26">
    <cfRule type="cellIs" dxfId="531" priority="329" operator="equal">
      <formula>"Catastrófico"</formula>
    </cfRule>
    <cfRule type="cellIs" dxfId="530" priority="330" operator="equal">
      <formula>"Mayor"</formula>
    </cfRule>
    <cfRule type="cellIs" dxfId="529" priority="331" operator="equal">
      <formula>"Moderado"</formula>
    </cfRule>
    <cfRule type="cellIs" dxfId="528" priority="332" operator="equal">
      <formula>"Menor"</formula>
    </cfRule>
    <cfRule type="cellIs" dxfId="527" priority="333" operator="equal">
      <formula>"Leve"</formula>
    </cfRule>
  </conditionalFormatting>
  <conditionalFormatting sqref="AI24:AI25">
    <cfRule type="cellIs" dxfId="526" priority="325" operator="equal">
      <formula>"Extremo"</formula>
    </cfRule>
    <cfRule type="cellIs" dxfId="525" priority="326" operator="equal">
      <formula>"Alto"</formula>
    </cfRule>
    <cfRule type="cellIs" dxfId="524" priority="327" operator="equal">
      <formula>"Moderado"</formula>
    </cfRule>
    <cfRule type="cellIs" dxfId="523" priority="328" operator="equal">
      <formula>"Bajo"</formula>
    </cfRule>
  </conditionalFormatting>
  <conditionalFormatting sqref="AE26">
    <cfRule type="cellIs" dxfId="522" priority="320" operator="equal">
      <formula>"Muy Alta"</formula>
    </cfRule>
    <cfRule type="cellIs" dxfId="521" priority="321" operator="equal">
      <formula>"Alta"</formula>
    </cfRule>
    <cfRule type="cellIs" dxfId="520" priority="322" operator="equal">
      <formula>"Media"</formula>
    </cfRule>
    <cfRule type="cellIs" dxfId="519" priority="323" operator="equal">
      <formula>"Baja"</formula>
    </cfRule>
    <cfRule type="cellIs" dxfId="518" priority="324" operator="equal">
      <formula>"Muy Baja"</formula>
    </cfRule>
  </conditionalFormatting>
  <conditionalFormatting sqref="AG26">
    <cfRule type="cellIs" dxfId="517" priority="315" operator="equal">
      <formula>"Catastrófico"</formula>
    </cfRule>
    <cfRule type="cellIs" dxfId="516" priority="316" operator="equal">
      <formula>"Mayor"</formula>
    </cfRule>
    <cfRule type="cellIs" dxfId="515" priority="317" operator="equal">
      <formula>"Moderado"</formula>
    </cfRule>
    <cfRule type="cellIs" dxfId="514" priority="318" operator="equal">
      <formula>"Menor"</formula>
    </cfRule>
    <cfRule type="cellIs" dxfId="513" priority="319" operator="equal">
      <formula>"Leve"</formula>
    </cfRule>
  </conditionalFormatting>
  <conditionalFormatting sqref="AI26">
    <cfRule type="cellIs" dxfId="512" priority="311" operator="equal">
      <formula>"Extremo"</formula>
    </cfRule>
    <cfRule type="cellIs" dxfId="511" priority="312" operator="equal">
      <formula>"Alto"</formula>
    </cfRule>
    <cfRule type="cellIs" dxfId="510" priority="313" operator="equal">
      <formula>"Moderado"</formula>
    </cfRule>
    <cfRule type="cellIs" dxfId="509" priority="314" operator="equal">
      <formula>"Bajo"</formula>
    </cfRule>
  </conditionalFormatting>
  <conditionalFormatting sqref="AE24:AE25">
    <cfRule type="cellIs" dxfId="508" priority="306" operator="equal">
      <formula>"Muy Alta"</formula>
    </cfRule>
    <cfRule type="cellIs" dxfId="507" priority="307" operator="equal">
      <formula>"Alta"</formula>
    </cfRule>
    <cfRule type="cellIs" dxfId="506" priority="308" operator="equal">
      <formula>"Media"</formula>
    </cfRule>
    <cfRule type="cellIs" dxfId="505" priority="309" operator="equal">
      <formula>"Baja"</formula>
    </cfRule>
    <cfRule type="cellIs" dxfId="504" priority="310" operator="equal">
      <formula>"Muy Baja"</formula>
    </cfRule>
  </conditionalFormatting>
  <conditionalFormatting sqref="AG24:AG25">
    <cfRule type="cellIs" dxfId="503" priority="301" operator="equal">
      <formula>"Catastrófico"</formula>
    </cfRule>
    <cfRule type="cellIs" dxfId="502" priority="302" operator="equal">
      <formula>"Mayor"</formula>
    </cfRule>
    <cfRule type="cellIs" dxfId="501" priority="303" operator="equal">
      <formula>"Moderado"</formula>
    </cfRule>
    <cfRule type="cellIs" dxfId="500" priority="304" operator="equal">
      <formula>"Menor"</formula>
    </cfRule>
    <cfRule type="cellIs" dxfId="499" priority="305" operator="equal">
      <formula>"Leve"</formula>
    </cfRule>
  </conditionalFormatting>
  <conditionalFormatting sqref="M23">
    <cfRule type="cellIs" dxfId="498" priority="296" operator="equal">
      <formula>"Muy Alta"</formula>
    </cfRule>
    <cfRule type="cellIs" dxfId="497" priority="297" operator="equal">
      <formula>"Alta"</formula>
    </cfRule>
    <cfRule type="cellIs" dxfId="496" priority="298" operator="equal">
      <formula>"Media"</formula>
    </cfRule>
    <cfRule type="cellIs" dxfId="495" priority="299" operator="equal">
      <formula>"Baja"</formula>
    </cfRule>
    <cfRule type="cellIs" dxfId="494" priority="300" operator="equal">
      <formula>"Muy Baja"</formula>
    </cfRule>
  </conditionalFormatting>
  <conditionalFormatting sqref="Q23">
    <cfRule type="containsText" dxfId="493" priority="295" operator="containsText" text="❌">
      <formula>NOT(ISERROR(SEARCH("❌",Q23)))</formula>
    </cfRule>
  </conditionalFormatting>
  <conditionalFormatting sqref="T23">
    <cfRule type="cellIs" dxfId="492" priority="291" operator="equal">
      <formula>"Extremo"</formula>
    </cfRule>
    <cfRule type="cellIs" dxfId="491" priority="292" operator="equal">
      <formula>"Alto"</formula>
    </cfRule>
    <cfRule type="cellIs" dxfId="490" priority="293" operator="equal">
      <formula>"Moderado"</formula>
    </cfRule>
    <cfRule type="cellIs" dxfId="489" priority="294" operator="equal">
      <formula>"Bajo"</formula>
    </cfRule>
  </conditionalFormatting>
  <conditionalFormatting sqref="R23">
    <cfRule type="cellIs" dxfId="488" priority="286" operator="equal">
      <formula>"Catastrófico"</formula>
    </cfRule>
    <cfRule type="cellIs" dxfId="487" priority="287" operator="equal">
      <formula>"Mayor"</formula>
    </cfRule>
    <cfRule type="cellIs" dxfId="486" priority="288" operator="equal">
      <formula>"Moderado"</formula>
    </cfRule>
    <cfRule type="cellIs" dxfId="485" priority="289" operator="equal">
      <formula>"Menor"</formula>
    </cfRule>
    <cfRule type="cellIs" dxfId="484" priority="290" operator="equal">
      <formula>"Leve"</formula>
    </cfRule>
  </conditionalFormatting>
  <conditionalFormatting sqref="AE23">
    <cfRule type="cellIs" dxfId="483" priority="281" operator="equal">
      <formula>"Muy Alta"</formula>
    </cfRule>
    <cfRule type="cellIs" dxfId="482" priority="282" operator="equal">
      <formula>"Alta"</formula>
    </cfRule>
    <cfRule type="cellIs" dxfId="481" priority="283" operator="equal">
      <formula>"Media"</formula>
    </cfRule>
    <cfRule type="cellIs" dxfId="480" priority="284" operator="equal">
      <formula>"Baja"</formula>
    </cfRule>
    <cfRule type="cellIs" dxfId="479" priority="285" operator="equal">
      <formula>"Muy Baja"</formula>
    </cfRule>
  </conditionalFormatting>
  <conditionalFormatting sqref="AG23">
    <cfRule type="cellIs" dxfId="478" priority="276" operator="equal">
      <formula>"Catastrófico"</formula>
    </cfRule>
    <cfRule type="cellIs" dxfId="477" priority="277" operator="equal">
      <formula>"Mayor"</formula>
    </cfRule>
    <cfRule type="cellIs" dxfId="476" priority="278" operator="equal">
      <formula>"Moderado"</formula>
    </cfRule>
    <cfRule type="cellIs" dxfId="475" priority="279" operator="equal">
      <formula>"Menor"</formula>
    </cfRule>
    <cfRule type="cellIs" dxfId="474" priority="280" operator="equal">
      <formula>"Leve"</formula>
    </cfRule>
  </conditionalFormatting>
  <conditionalFormatting sqref="AI23">
    <cfRule type="cellIs" dxfId="473" priority="272" operator="equal">
      <formula>"Extremo"</formula>
    </cfRule>
    <cfRule type="cellIs" dxfId="472" priority="273" operator="equal">
      <formula>"Alto"</formula>
    </cfRule>
    <cfRule type="cellIs" dxfId="471" priority="274" operator="equal">
      <formula>"Moderado"</formula>
    </cfRule>
    <cfRule type="cellIs" dxfId="470" priority="275" operator="equal">
      <formula>"Bajo"</formula>
    </cfRule>
  </conditionalFormatting>
  <conditionalFormatting sqref="R28">
    <cfRule type="cellIs" dxfId="469" priority="243" operator="equal">
      <formula>"Catastrófico"</formula>
    </cfRule>
    <cfRule type="cellIs" dxfId="468" priority="244" operator="equal">
      <formula>"Mayor"</formula>
    </cfRule>
    <cfRule type="cellIs" dxfId="467" priority="245" operator="equal">
      <formula>"Moderado"</formula>
    </cfRule>
    <cfRule type="cellIs" dxfId="466" priority="246" operator="equal">
      <formula>"Menor"</formula>
    </cfRule>
    <cfRule type="cellIs" dxfId="465" priority="247" operator="equal">
      <formula>"Leve"</formula>
    </cfRule>
  </conditionalFormatting>
  <conditionalFormatting sqref="M27">
    <cfRule type="cellIs" dxfId="464" priority="267" operator="equal">
      <formula>"Muy Alta"</formula>
    </cfRule>
    <cfRule type="cellIs" dxfId="463" priority="268" operator="equal">
      <formula>"Alta"</formula>
    </cfRule>
    <cfRule type="cellIs" dxfId="462" priority="269" operator="equal">
      <formula>"Media"</formula>
    </cfRule>
    <cfRule type="cellIs" dxfId="461" priority="270" operator="equal">
      <formula>"Baja"</formula>
    </cfRule>
    <cfRule type="cellIs" dxfId="460" priority="271" operator="equal">
      <formula>"Muy Baja"</formula>
    </cfRule>
  </conditionalFormatting>
  <conditionalFormatting sqref="M28">
    <cfRule type="cellIs" dxfId="459" priority="262" operator="equal">
      <formula>"Muy Alta"</formula>
    </cfRule>
    <cfRule type="cellIs" dxfId="458" priority="263" operator="equal">
      <formula>"Alta"</formula>
    </cfRule>
    <cfRule type="cellIs" dxfId="457" priority="264" operator="equal">
      <formula>"Media"</formula>
    </cfRule>
    <cfRule type="cellIs" dxfId="456" priority="265" operator="equal">
      <formula>"Baja"</formula>
    </cfRule>
    <cfRule type="cellIs" dxfId="455" priority="266" operator="equal">
      <formula>"Muy Baja"</formula>
    </cfRule>
  </conditionalFormatting>
  <conditionalFormatting sqref="Q27:Q28">
    <cfRule type="containsText" dxfId="454" priority="261" operator="containsText" text="❌">
      <formula>NOT(ISERROR(SEARCH("❌",Q27)))</formula>
    </cfRule>
  </conditionalFormatting>
  <conditionalFormatting sqref="T27">
    <cfRule type="cellIs" dxfId="453" priority="257" operator="equal">
      <formula>"Extremo"</formula>
    </cfRule>
    <cfRule type="cellIs" dxfId="452" priority="258" operator="equal">
      <formula>"Alto"</formula>
    </cfRule>
    <cfRule type="cellIs" dxfId="451" priority="259" operator="equal">
      <formula>"Moderado"</formula>
    </cfRule>
    <cfRule type="cellIs" dxfId="450" priority="260" operator="equal">
      <formula>"Bajo"</formula>
    </cfRule>
  </conditionalFormatting>
  <conditionalFormatting sqref="R27">
    <cfRule type="cellIs" dxfId="449" priority="252" operator="equal">
      <formula>"Catastrófico"</formula>
    </cfRule>
    <cfRule type="cellIs" dxfId="448" priority="253" operator="equal">
      <formula>"Mayor"</formula>
    </cfRule>
    <cfRule type="cellIs" dxfId="447" priority="254" operator="equal">
      <formula>"Moderado"</formula>
    </cfRule>
    <cfRule type="cellIs" dxfId="446" priority="255" operator="equal">
      <formula>"Menor"</formula>
    </cfRule>
    <cfRule type="cellIs" dxfId="445" priority="256" operator="equal">
      <formula>"Leve"</formula>
    </cfRule>
  </conditionalFormatting>
  <conditionalFormatting sqref="T28">
    <cfRule type="cellIs" dxfId="444" priority="248" operator="equal">
      <formula>"Extremo"</formula>
    </cfRule>
    <cfRule type="cellIs" dxfId="443" priority="249" operator="equal">
      <formula>"Alto"</formula>
    </cfRule>
    <cfRule type="cellIs" dxfId="442" priority="250" operator="equal">
      <formula>"Moderado"</formula>
    </cfRule>
    <cfRule type="cellIs" dxfId="441" priority="251" operator="equal">
      <formula>"Bajo"</formula>
    </cfRule>
  </conditionalFormatting>
  <conditionalFormatting sqref="AE27">
    <cfRule type="cellIs" dxfId="440" priority="238" operator="equal">
      <formula>"Muy Alta"</formula>
    </cfRule>
    <cfRule type="cellIs" dxfId="439" priority="239" operator="equal">
      <formula>"Alta"</formula>
    </cfRule>
    <cfRule type="cellIs" dxfId="438" priority="240" operator="equal">
      <formula>"Media"</formula>
    </cfRule>
    <cfRule type="cellIs" dxfId="437" priority="241" operator="equal">
      <formula>"Baja"</formula>
    </cfRule>
    <cfRule type="cellIs" dxfId="436" priority="242" operator="equal">
      <formula>"Muy Baja"</formula>
    </cfRule>
  </conditionalFormatting>
  <conditionalFormatting sqref="AG27">
    <cfRule type="cellIs" dxfId="435" priority="233" operator="equal">
      <formula>"Catastrófico"</formula>
    </cfRule>
    <cfRule type="cellIs" dxfId="434" priority="234" operator="equal">
      <formula>"Mayor"</formula>
    </cfRule>
    <cfRule type="cellIs" dxfId="433" priority="235" operator="equal">
      <formula>"Moderado"</formula>
    </cfRule>
    <cfRule type="cellIs" dxfId="432" priority="236" operator="equal">
      <formula>"Menor"</formula>
    </cfRule>
    <cfRule type="cellIs" dxfId="431" priority="237" operator="equal">
      <formula>"Leve"</formula>
    </cfRule>
  </conditionalFormatting>
  <conditionalFormatting sqref="AI27">
    <cfRule type="cellIs" dxfId="430" priority="229" operator="equal">
      <formula>"Extremo"</formula>
    </cfRule>
    <cfRule type="cellIs" dxfId="429" priority="230" operator="equal">
      <formula>"Alto"</formula>
    </cfRule>
    <cfRule type="cellIs" dxfId="428" priority="231" operator="equal">
      <formula>"Moderado"</formula>
    </cfRule>
    <cfRule type="cellIs" dxfId="427" priority="232" operator="equal">
      <formula>"Bajo"</formula>
    </cfRule>
  </conditionalFormatting>
  <conditionalFormatting sqref="AE28">
    <cfRule type="cellIs" dxfId="426" priority="224" operator="equal">
      <formula>"Muy Alta"</formula>
    </cfRule>
    <cfRule type="cellIs" dxfId="425" priority="225" operator="equal">
      <formula>"Alta"</formula>
    </cfRule>
    <cfRule type="cellIs" dxfId="424" priority="226" operator="equal">
      <formula>"Media"</formula>
    </cfRule>
    <cfRule type="cellIs" dxfId="423" priority="227" operator="equal">
      <formula>"Baja"</formula>
    </cfRule>
    <cfRule type="cellIs" dxfId="422" priority="228" operator="equal">
      <formula>"Muy Baja"</formula>
    </cfRule>
  </conditionalFormatting>
  <conditionalFormatting sqref="AG28">
    <cfRule type="cellIs" dxfId="421" priority="219" operator="equal">
      <formula>"Catastrófico"</formula>
    </cfRule>
    <cfRule type="cellIs" dxfId="420" priority="220" operator="equal">
      <formula>"Mayor"</formula>
    </cfRule>
    <cfRule type="cellIs" dxfId="419" priority="221" operator="equal">
      <formula>"Moderado"</formula>
    </cfRule>
    <cfRule type="cellIs" dxfId="418" priority="222" operator="equal">
      <formula>"Menor"</formula>
    </cfRule>
    <cfRule type="cellIs" dxfId="417" priority="223" operator="equal">
      <formula>"Leve"</formula>
    </cfRule>
  </conditionalFormatting>
  <conditionalFormatting sqref="AI28">
    <cfRule type="cellIs" dxfId="416" priority="215" operator="equal">
      <formula>"Extremo"</formula>
    </cfRule>
    <cfRule type="cellIs" dxfId="415" priority="216" operator="equal">
      <formula>"Alto"</formula>
    </cfRule>
    <cfRule type="cellIs" dxfId="414" priority="217" operator="equal">
      <formula>"Moderado"</formula>
    </cfRule>
    <cfRule type="cellIs" dxfId="413" priority="218" operator="equal">
      <formula>"Bajo"</formula>
    </cfRule>
  </conditionalFormatting>
  <conditionalFormatting sqref="M29">
    <cfRule type="cellIs" dxfId="412" priority="196" operator="equal">
      <formula>"Muy Alta"</formula>
    </cfRule>
    <cfRule type="cellIs" dxfId="411" priority="197" operator="equal">
      <formula>"Alta"</formula>
    </cfRule>
    <cfRule type="cellIs" dxfId="410" priority="198" operator="equal">
      <formula>"Media"</formula>
    </cfRule>
    <cfRule type="cellIs" dxfId="409" priority="199" operator="equal">
      <formula>"Baja"</formula>
    </cfRule>
    <cfRule type="cellIs" dxfId="408" priority="200" operator="equal">
      <formula>"Muy Baja"</formula>
    </cfRule>
  </conditionalFormatting>
  <conditionalFormatting sqref="Q29">
    <cfRule type="containsText" dxfId="407" priority="195" operator="containsText" text="❌">
      <formula>NOT(ISERROR(SEARCH("❌",Q29)))</formula>
    </cfRule>
  </conditionalFormatting>
  <conditionalFormatting sqref="AE29">
    <cfRule type="cellIs" dxfId="406" priority="210" operator="equal">
      <formula>"Muy Alta"</formula>
    </cfRule>
    <cfRule type="cellIs" dxfId="405" priority="211" operator="equal">
      <formula>"Alta"</formula>
    </cfRule>
    <cfRule type="cellIs" dxfId="404" priority="212" operator="equal">
      <formula>"Media"</formula>
    </cfRule>
    <cfRule type="cellIs" dxfId="403" priority="213" operator="equal">
      <formula>"Baja"</formula>
    </cfRule>
    <cfRule type="cellIs" dxfId="402" priority="214" operator="equal">
      <formula>"Muy Baja"</formula>
    </cfRule>
  </conditionalFormatting>
  <conditionalFormatting sqref="AI29">
    <cfRule type="cellIs" dxfId="401" priority="201" operator="equal">
      <formula>"Extremo"</formula>
    </cfRule>
    <cfRule type="cellIs" dxfId="400" priority="202" operator="equal">
      <formula>"Alto"</formula>
    </cfRule>
    <cfRule type="cellIs" dxfId="399" priority="203" operator="equal">
      <formula>"Moderado"</formula>
    </cfRule>
    <cfRule type="cellIs" dxfId="398" priority="204" operator="equal">
      <formula>"Bajo"</formula>
    </cfRule>
  </conditionalFormatting>
  <conditionalFormatting sqref="AG29">
    <cfRule type="cellIs" dxfId="397" priority="205" operator="equal">
      <formula>"Catastrófico"</formula>
    </cfRule>
    <cfRule type="cellIs" dxfId="396" priority="206" operator="equal">
      <formula>"Mayor"</formula>
    </cfRule>
    <cfRule type="cellIs" dxfId="395" priority="207" operator="equal">
      <formula>"Moderado"</formula>
    </cfRule>
    <cfRule type="cellIs" dxfId="394" priority="208" operator="equal">
      <formula>"Menor"</formula>
    </cfRule>
    <cfRule type="cellIs" dxfId="393" priority="209" operator="equal">
      <formula>"Leve"</formula>
    </cfRule>
  </conditionalFormatting>
  <conditionalFormatting sqref="M30">
    <cfRule type="cellIs" dxfId="392" priority="181" operator="equal">
      <formula>"Muy Alta"</formula>
    </cfRule>
    <cfRule type="cellIs" dxfId="391" priority="182" operator="equal">
      <formula>"Alta"</formula>
    </cfRule>
    <cfRule type="cellIs" dxfId="390" priority="183" operator="equal">
      <formula>"Media"</formula>
    </cfRule>
    <cfRule type="cellIs" dxfId="389" priority="184" operator="equal">
      <formula>"Baja"</formula>
    </cfRule>
    <cfRule type="cellIs" dxfId="388" priority="185" operator="equal">
      <formula>"Muy Baja"</formula>
    </cfRule>
  </conditionalFormatting>
  <conditionalFormatting sqref="Q30">
    <cfRule type="containsText" dxfId="387" priority="180" operator="containsText" text="❌">
      <formula>NOT(ISERROR(SEARCH("❌",Q30)))</formula>
    </cfRule>
  </conditionalFormatting>
  <conditionalFormatting sqref="T33">
    <cfRule type="cellIs" dxfId="386" priority="171" operator="equal">
      <formula>"Extremo"</formula>
    </cfRule>
    <cfRule type="cellIs" dxfId="385" priority="172" operator="equal">
      <formula>"Alto"</formula>
    </cfRule>
    <cfRule type="cellIs" dxfId="384" priority="173" operator="equal">
      <formula>"Moderado"</formula>
    </cfRule>
    <cfRule type="cellIs" dxfId="383" priority="174" operator="equal">
      <formula>"Bajo"</formula>
    </cfRule>
  </conditionalFormatting>
  <conditionalFormatting sqref="R33">
    <cfRule type="cellIs" dxfId="382" priority="166" operator="equal">
      <formula>"Catastrófico"</formula>
    </cfRule>
    <cfRule type="cellIs" dxfId="381" priority="167" operator="equal">
      <formula>"Mayor"</formula>
    </cfRule>
    <cfRule type="cellIs" dxfId="380" priority="168" operator="equal">
      <formula>"Moderado"</formula>
    </cfRule>
    <cfRule type="cellIs" dxfId="379" priority="169" operator="equal">
      <formula>"Menor"</formula>
    </cfRule>
    <cfRule type="cellIs" dxfId="378" priority="170" operator="equal">
      <formula>"Leve"</formula>
    </cfRule>
  </conditionalFormatting>
  <conditionalFormatting sqref="Q31">
    <cfRule type="containsText" dxfId="377" priority="160" operator="containsText" text="❌">
      <formula>NOT(ISERROR(SEARCH("❌",Q31)))</formula>
    </cfRule>
  </conditionalFormatting>
  <conditionalFormatting sqref="Q32">
    <cfRule type="containsText" dxfId="376" priority="154" operator="containsText" text="❌">
      <formula>NOT(ISERROR(SEARCH("❌",Q32)))</formula>
    </cfRule>
  </conditionalFormatting>
  <conditionalFormatting sqref="Q33">
    <cfRule type="containsText" dxfId="375" priority="153" operator="containsText" text="❌">
      <formula>NOT(ISERROR(SEARCH("❌",Q33)))</formula>
    </cfRule>
  </conditionalFormatting>
  <conditionalFormatting sqref="Q34">
    <cfRule type="containsText" dxfId="374" priority="147" operator="containsText" text="❌">
      <formula>NOT(ISERROR(SEARCH("❌",Q34)))</formula>
    </cfRule>
  </conditionalFormatting>
  <conditionalFormatting sqref="T30">
    <cfRule type="cellIs" dxfId="373" priority="143" operator="equal">
      <formula>"Extremo"</formula>
    </cfRule>
    <cfRule type="cellIs" dxfId="372" priority="144" operator="equal">
      <formula>"Alto"</formula>
    </cfRule>
    <cfRule type="cellIs" dxfId="371" priority="145" operator="equal">
      <formula>"Moderado"</formula>
    </cfRule>
    <cfRule type="cellIs" dxfId="370" priority="146" operator="equal">
      <formula>"Bajo"</formula>
    </cfRule>
  </conditionalFormatting>
  <conditionalFormatting sqref="R30">
    <cfRule type="cellIs" dxfId="369" priority="138" operator="equal">
      <formula>"Catastrófico"</formula>
    </cfRule>
    <cfRule type="cellIs" dxfId="368" priority="139" operator="equal">
      <formula>"Mayor"</formula>
    </cfRule>
    <cfRule type="cellIs" dxfId="367" priority="140" operator="equal">
      <formula>"Moderado"</formula>
    </cfRule>
    <cfRule type="cellIs" dxfId="366" priority="141" operator="equal">
      <formula>"Menor"</formula>
    </cfRule>
    <cfRule type="cellIs" dxfId="365" priority="142" operator="equal">
      <formula>"Leve"</formula>
    </cfRule>
  </conditionalFormatting>
  <conditionalFormatting sqref="AE31:AE34">
    <cfRule type="cellIs" dxfId="364" priority="133" operator="equal">
      <formula>"Muy Alta"</formula>
    </cfRule>
    <cfRule type="cellIs" dxfId="363" priority="134" operator="equal">
      <formula>"Alta"</formula>
    </cfRule>
    <cfRule type="cellIs" dxfId="362" priority="135" operator="equal">
      <formula>"Media"</formula>
    </cfRule>
    <cfRule type="cellIs" dxfId="361" priority="136" operator="equal">
      <formula>"Baja"</formula>
    </cfRule>
    <cfRule type="cellIs" dxfId="360" priority="137" operator="equal">
      <formula>"Muy Baja"</formula>
    </cfRule>
  </conditionalFormatting>
  <conditionalFormatting sqref="AI31:AI34">
    <cfRule type="cellIs" dxfId="359" priority="124" operator="equal">
      <formula>"Extremo"</formula>
    </cfRule>
    <cfRule type="cellIs" dxfId="358" priority="125" operator="equal">
      <formula>"Alto"</formula>
    </cfRule>
    <cfRule type="cellIs" dxfId="357" priority="126" operator="equal">
      <formula>"Moderado"</formula>
    </cfRule>
    <cfRule type="cellIs" dxfId="356" priority="127" operator="equal">
      <formula>"Bajo"</formula>
    </cfRule>
  </conditionalFormatting>
  <conditionalFormatting sqref="AG31:AG34">
    <cfRule type="cellIs" dxfId="355" priority="128" operator="equal">
      <formula>"Catastrófico"</formula>
    </cfRule>
    <cfRule type="cellIs" dxfId="354" priority="129" operator="equal">
      <formula>"Mayor"</formula>
    </cfRule>
    <cfRule type="cellIs" dxfId="353" priority="130" operator="equal">
      <formula>"Moderado"</formula>
    </cfRule>
    <cfRule type="cellIs" dxfId="352" priority="131" operator="equal">
      <formula>"Menor"</formula>
    </cfRule>
    <cfRule type="cellIs" dxfId="351" priority="132" operator="equal">
      <formula>"Leve"</formula>
    </cfRule>
  </conditionalFormatting>
  <conditionalFormatting sqref="AE30">
    <cfRule type="cellIs" dxfId="350" priority="119" operator="equal">
      <formula>"Muy Alta"</formula>
    </cfRule>
    <cfRule type="cellIs" dxfId="349" priority="120" operator="equal">
      <formula>"Alta"</formula>
    </cfRule>
    <cfRule type="cellIs" dxfId="348" priority="121" operator="equal">
      <formula>"Media"</formula>
    </cfRule>
    <cfRule type="cellIs" dxfId="347" priority="122" operator="equal">
      <formula>"Baja"</formula>
    </cfRule>
    <cfRule type="cellIs" dxfId="346" priority="123" operator="equal">
      <formula>"Muy Baja"</formula>
    </cfRule>
  </conditionalFormatting>
  <conditionalFormatting sqref="AG30">
    <cfRule type="cellIs" dxfId="345" priority="114" operator="equal">
      <formula>"Catastrófico"</formula>
    </cfRule>
    <cfRule type="cellIs" dxfId="344" priority="115" operator="equal">
      <formula>"Mayor"</formula>
    </cfRule>
    <cfRule type="cellIs" dxfId="343" priority="116" operator="equal">
      <formula>"Moderado"</formula>
    </cfRule>
    <cfRule type="cellIs" dxfId="342" priority="117" operator="equal">
      <formula>"Menor"</formula>
    </cfRule>
    <cfRule type="cellIs" dxfId="341" priority="118" operator="equal">
      <formula>"Leve"</formula>
    </cfRule>
  </conditionalFormatting>
  <conditionalFormatting sqref="AI30">
    <cfRule type="cellIs" dxfId="340" priority="110" operator="equal">
      <formula>"Extremo"</formula>
    </cfRule>
    <cfRule type="cellIs" dxfId="339" priority="111" operator="equal">
      <formula>"Alto"</formula>
    </cfRule>
    <cfRule type="cellIs" dxfId="338" priority="112" operator="equal">
      <formula>"Moderado"</formula>
    </cfRule>
    <cfRule type="cellIs" dxfId="337" priority="113" operator="equal">
      <formula>"Bajo"</formula>
    </cfRule>
  </conditionalFormatting>
  <conditionalFormatting sqref="AI37:AI40">
    <cfRule type="cellIs" dxfId="336" priority="1" operator="equal">
      <formula>"Extremo"</formula>
    </cfRule>
    <cfRule type="cellIs" dxfId="335" priority="2" operator="equal">
      <formula>"Alto"</formula>
    </cfRule>
    <cfRule type="cellIs" dxfId="334" priority="3" operator="equal">
      <formula>"Moderado"</formula>
    </cfRule>
    <cfRule type="cellIs" dxfId="333" priority="4" operator="equal">
      <formula>"Bajo"</formula>
    </cfRule>
  </conditionalFormatting>
  <conditionalFormatting sqref="M35">
    <cfRule type="cellIs" dxfId="332" priority="105" operator="equal">
      <formula>"Muy Alta"</formula>
    </cfRule>
    <cfRule type="cellIs" dxfId="331" priority="106" operator="equal">
      <formula>"Alta"</formula>
    </cfRule>
    <cfRule type="cellIs" dxfId="330" priority="107" operator="equal">
      <formula>"Media"</formula>
    </cfRule>
    <cfRule type="cellIs" dxfId="329" priority="108" operator="equal">
      <formula>"Baja"</formula>
    </cfRule>
    <cfRule type="cellIs" dxfId="328" priority="109" operator="equal">
      <formula>"Muy Baja"</formula>
    </cfRule>
  </conditionalFormatting>
  <conditionalFormatting sqref="Q36">
    <cfRule type="containsText" dxfId="327" priority="104" operator="containsText" text="❌">
      <formula>NOT(ISERROR(SEARCH("❌",Q36)))</formula>
    </cfRule>
  </conditionalFormatting>
  <conditionalFormatting sqref="Q38">
    <cfRule type="containsText" dxfId="326" priority="103" operator="containsText" text="❌">
      <formula>NOT(ISERROR(SEARCH("❌",Q38)))</formula>
    </cfRule>
  </conditionalFormatting>
  <conditionalFormatting sqref="Q39">
    <cfRule type="containsText" dxfId="325" priority="102" operator="containsText" text="❌">
      <formula>NOT(ISERROR(SEARCH("❌",Q39)))</formula>
    </cfRule>
  </conditionalFormatting>
  <conditionalFormatting sqref="Q40">
    <cfRule type="containsText" dxfId="324" priority="101" operator="containsText" text="❌">
      <formula>NOT(ISERROR(SEARCH("❌",Q40)))</formula>
    </cfRule>
  </conditionalFormatting>
  <conditionalFormatting sqref="M37">
    <cfRule type="cellIs" dxfId="323" priority="91" operator="equal">
      <formula>"Muy Alta"</formula>
    </cfRule>
    <cfRule type="cellIs" dxfId="322" priority="92" operator="equal">
      <formula>"Alta"</formula>
    </cfRule>
    <cfRule type="cellIs" dxfId="321" priority="93" operator="equal">
      <formula>"Media"</formula>
    </cfRule>
    <cfRule type="cellIs" dxfId="320" priority="94" operator="equal">
      <formula>"Baja"</formula>
    </cfRule>
    <cfRule type="cellIs" dxfId="319" priority="95" operator="equal">
      <formula>"Muy Baja"</formula>
    </cfRule>
  </conditionalFormatting>
  <conditionalFormatting sqref="AI35:AI36">
    <cfRule type="cellIs" dxfId="318" priority="15" operator="equal">
      <formula>"Extremo"</formula>
    </cfRule>
    <cfRule type="cellIs" dxfId="317" priority="16" operator="equal">
      <formula>"Alto"</formula>
    </cfRule>
    <cfRule type="cellIs" dxfId="316" priority="17" operator="equal">
      <formula>"Moderado"</formula>
    </cfRule>
    <cfRule type="cellIs" dxfId="315" priority="18" operator="equal">
      <formula>"Bajo"</formula>
    </cfRule>
  </conditionalFormatting>
  <conditionalFormatting sqref="R35">
    <cfRule type="cellIs" dxfId="314" priority="29" operator="equal">
      <formula>"Catastrófico"</formula>
    </cfRule>
    <cfRule type="cellIs" dxfId="313" priority="30" operator="equal">
      <formula>"Mayor"</formula>
    </cfRule>
    <cfRule type="cellIs" dxfId="312" priority="31" operator="equal">
      <formula>"Moderado"</formula>
    </cfRule>
    <cfRule type="cellIs" dxfId="311" priority="32" operator="equal">
      <formula>"Menor"</formula>
    </cfRule>
    <cfRule type="cellIs" dxfId="310" priority="33" operator="equal">
      <formula>"Leve"</formula>
    </cfRule>
  </conditionalFormatting>
  <conditionalFormatting sqref="Q37">
    <cfRule type="containsText" dxfId="309" priority="48" operator="containsText" text="❌">
      <formula>NOT(ISERROR(SEARCH("❌",Q37)))</formula>
    </cfRule>
  </conditionalFormatting>
  <conditionalFormatting sqref="T37">
    <cfRule type="cellIs" dxfId="308" priority="44" operator="equal">
      <formula>"Extremo"</formula>
    </cfRule>
    <cfRule type="cellIs" dxfId="307" priority="45" operator="equal">
      <formula>"Alto"</formula>
    </cfRule>
    <cfRule type="cellIs" dxfId="306" priority="46" operator="equal">
      <formula>"Moderado"</formula>
    </cfRule>
    <cfRule type="cellIs" dxfId="305" priority="47" operator="equal">
      <formula>"Bajo"</formula>
    </cfRule>
  </conditionalFormatting>
  <conditionalFormatting sqref="R37">
    <cfRule type="cellIs" dxfId="304" priority="39" operator="equal">
      <formula>"Catastrófico"</formula>
    </cfRule>
    <cfRule type="cellIs" dxfId="303" priority="40" operator="equal">
      <formula>"Mayor"</formula>
    </cfRule>
    <cfRule type="cellIs" dxfId="302" priority="41" operator="equal">
      <formula>"Moderado"</formula>
    </cfRule>
    <cfRule type="cellIs" dxfId="301" priority="42" operator="equal">
      <formula>"Menor"</formula>
    </cfRule>
    <cfRule type="cellIs" dxfId="300" priority="43" operator="equal">
      <formula>"Leve"</formula>
    </cfRule>
  </conditionalFormatting>
  <conditionalFormatting sqref="Q35">
    <cfRule type="containsText" dxfId="299" priority="38" operator="containsText" text="❌">
      <formula>NOT(ISERROR(SEARCH("❌",Q35)))</formula>
    </cfRule>
  </conditionalFormatting>
  <conditionalFormatting sqref="T35">
    <cfRule type="cellIs" dxfId="298" priority="34" operator="equal">
      <formula>"Extremo"</formula>
    </cfRule>
    <cfRule type="cellIs" dxfId="297" priority="35" operator="equal">
      <formula>"Alto"</formula>
    </cfRule>
    <cfRule type="cellIs" dxfId="296" priority="36" operator="equal">
      <formula>"Moderado"</formula>
    </cfRule>
    <cfRule type="cellIs" dxfId="295" priority="37" operator="equal">
      <formula>"Bajo"</formula>
    </cfRule>
  </conditionalFormatting>
  <conditionalFormatting sqref="AE37:AE40">
    <cfRule type="cellIs" dxfId="294" priority="10" operator="equal">
      <formula>"Muy Alta"</formula>
    </cfRule>
    <cfRule type="cellIs" dxfId="293" priority="11" operator="equal">
      <formula>"Alta"</formula>
    </cfRule>
    <cfRule type="cellIs" dxfId="292" priority="12" operator="equal">
      <formula>"Media"</formula>
    </cfRule>
    <cfRule type="cellIs" dxfId="291" priority="13" operator="equal">
      <formula>"Baja"</formula>
    </cfRule>
    <cfRule type="cellIs" dxfId="290" priority="14" operator="equal">
      <formula>"Muy Baja"</formula>
    </cfRule>
  </conditionalFormatting>
  <conditionalFormatting sqref="AG37:AG40">
    <cfRule type="cellIs" dxfId="289" priority="5" operator="equal">
      <formula>"Catastrófico"</formula>
    </cfRule>
    <cfRule type="cellIs" dxfId="288" priority="6" operator="equal">
      <formula>"Mayor"</formula>
    </cfRule>
    <cfRule type="cellIs" dxfId="287" priority="7" operator="equal">
      <formula>"Moderado"</formula>
    </cfRule>
    <cfRule type="cellIs" dxfId="286" priority="8" operator="equal">
      <formula>"Menor"</formula>
    </cfRule>
    <cfRule type="cellIs" dxfId="285" priority="9" operator="equal">
      <formula>"Leve"</formula>
    </cfRule>
  </conditionalFormatting>
  <conditionalFormatting sqref="AE35:AE36">
    <cfRule type="cellIs" dxfId="284" priority="24" operator="equal">
      <formula>"Muy Alta"</formula>
    </cfRule>
    <cfRule type="cellIs" dxfId="283" priority="25" operator="equal">
      <formula>"Alta"</formula>
    </cfRule>
    <cfRule type="cellIs" dxfId="282" priority="26" operator="equal">
      <formula>"Media"</formula>
    </cfRule>
    <cfRule type="cellIs" dxfId="281" priority="27" operator="equal">
      <formula>"Baja"</formula>
    </cfRule>
    <cfRule type="cellIs" dxfId="280" priority="28" operator="equal">
      <formula>"Muy Baja"</formula>
    </cfRule>
  </conditionalFormatting>
  <conditionalFormatting sqref="AG35:AG36">
    <cfRule type="cellIs" dxfId="279" priority="19" operator="equal">
      <formula>"Catastrófico"</formula>
    </cfRule>
    <cfRule type="cellIs" dxfId="278" priority="20" operator="equal">
      <formula>"Mayor"</formula>
    </cfRule>
    <cfRule type="cellIs" dxfId="277" priority="21" operator="equal">
      <formula>"Moderado"</formula>
    </cfRule>
    <cfRule type="cellIs" dxfId="276" priority="22" operator="equal">
      <formula>"Menor"</formula>
    </cfRule>
    <cfRule type="cellIs" dxfId="275" priority="23" operator="equal">
      <formula>"Leve"</formula>
    </cfRule>
  </conditionalFormatting>
  <dataValidations count="1">
    <dataValidation type="list" allowBlank="1" showInputMessage="1" showErrorMessage="1" sqref="P3:P4 P9:P24 O25 P26:P30 P35:P40" xr:uid="{00000000-0002-0000-0000-000000000000}">
      <formula1>INDIRECT(SUBSTITUTE(E3," ","_"))</formula1>
    </dataValidation>
  </dataValidations>
  <hyperlinks>
    <hyperlink ref="AK16" r:id="rId1" display="L@s coordinadores de la Dirección de Oferta realizan segumiento quincenal solictando al equipo las alertas tempranas respecto a los procesos de negociación de programas y proyectos de cooperación" xr:uid="{00000000-0004-0000-0000-000000000000}"/>
    <hyperlink ref="AK17" r:id="rId2" display="L@s coordinadores de la Dirección de Oferta realizan segumiento quincenal solictando al equipo las alertas tempranas respecto a los procesos de negociación de programas y proyectos de cooperación" xr:uid="{00000000-0004-0000-0000-000001000000}"/>
  </hyperlinks>
  <printOptions horizontalCentered="1"/>
  <pageMargins left="0.78740157480314965" right="0.78740157480314965" top="0.78740157480314965" bottom="0.78740157480314965" header="0.39370078740157483" footer="0.39370078740157483"/>
  <pageSetup scale="15" orientation="landscape" r:id="rId3"/>
  <headerFooter>
    <oddHeader>&amp;L&amp;G
&amp;"Arial,Normal"&amp;12MAPA DE RIESGOS 
Código: E-FO-017 | Versión: 11 | Fecha: Diciembre 15 de 2023&amp;R&amp;"Arial,Normal"&amp;12&amp;G</oddHeader>
    <oddFooter>&amp;L&amp;"Arial,Normal"&amp;12Carrera 10 No. 97A-13, Piso 6, Torre A | Bogotá D.C. | PBX: (+57) 601 601 2424 
Línea gratuita nacional: 018000413795 | Código postal: 110221 | www.apccolombia.gov.co
Página: &amp;P/&amp;N</oddFooter>
  </headerFooter>
  <legacyDrawingHF r:id="rId4"/>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000-000001000000}">
          <x14:formula1>
            <xm:f>Desplegables!$A$2:$A$4</xm:f>
          </x14:formula1>
          <xm:sqref>F3:F4 F9:F11 F13:F24 F26:F30 F35 F37</xm:sqref>
        </x14:dataValidation>
        <x14:dataValidation type="list" allowBlank="1" showInputMessage="1" showErrorMessage="1" xr:uid="{00000000-0002-0000-0000-000002000000}">
          <x14:formula1>
            <xm:f>Desplegables!$A$26:$A$30</xm:f>
          </x14:formula1>
          <xm:sqref>O3 O15:O24 O26:O30 O35 O37</xm:sqref>
        </x14:dataValidation>
        <x14:dataValidation type="list" allowBlank="1" showInputMessage="1" showErrorMessage="1" xr:uid="{00000000-0002-0000-0000-000003000000}">
          <x14:formula1>
            <xm:f>Desplegables!$A$55:$A$57</xm:f>
          </x14:formula1>
          <xm:sqref>X3:X40</xm:sqref>
        </x14:dataValidation>
        <x14:dataValidation type="list" allowBlank="1" showInputMessage="1" showErrorMessage="1" xr:uid="{00000000-0002-0000-0000-000004000000}">
          <x14:formula1>
            <xm:f>Desplegables!$A$62:$A$63</xm:f>
          </x14:formula1>
          <xm:sqref>Y3:Y40</xm:sqref>
        </x14:dataValidation>
        <x14:dataValidation type="list" allowBlank="1" showInputMessage="1" showErrorMessage="1" xr:uid="{00000000-0002-0000-0000-000005000000}">
          <x14:formula1>
            <xm:f>Desplegables!$A$68:$A$69</xm:f>
          </x14:formula1>
          <xm:sqref>AA3:AA40</xm:sqref>
        </x14:dataValidation>
        <x14:dataValidation type="list" allowBlank="1" showInputMessage="1" showErrorMessage="1" xr:uid="{00000000-0002-0000-0000-000006000000}">
          <x14:formula1>
            <xm:f>Desplegables!$A$74:$A$75</xm:f>
          </x14:formula1>
          <xm:sqref>AB3</xm:sqref>
        </x14:dataValidation>
        <x14:dataValidation type="list" allowBlank="1" showInputMessage="1" showErrorMessage="1" xr:uid="{00000000-0002-0000-0000-000007000000}">
          <x14:formula1>
            <xm:f>Desplegables!$A$80:$A$81</xm:f>
          </x14:formula1>
          <xm:sqref>AC3:AC40</xm:sqref>
        </x14:dataValidation>
        <x14:dataValidation type="list" allowBlank="1" showInputMessage="1" showErrorMessage="1" xr:uid="{00000000-0002-0000-0000-000008000000}">
          <x14:formula1>
            <xm:f>Desplegables!$A$18:$A$22</xm:f>
          </x14:formula1>
          <xm:sqref>K3:K4 K9:K11 K13:K24 K26:K30 K35 K37</xm:sqref>
        </x14:dataValidation>
        <x14:dataValidation type="list" allowBlank="1" showInputMessage="1" showErrorMessage="1" xr:uid="{00000000-0002-0000-0000-000009000000}">
          <x14:formula1>
            <xm:f>Desplegables!$A$92:$A$93</xm:f>
          </x14:formula1>
          <xm:sqref>AN3:AO3</xm:sqref>
        </x14:dataValidation>
        <x14:dataValidation type="list" allowBlank="1" showInputMessage="1" showErrorMessage="1" xr:uid="{00000000-0002-0000-0000-00000A000000}">
          <x14:formula1>
            <xm:f>Desplegables!$A$85:$A$88</xm:f>
          </x14:formula1>
          <xm:sqref>AJ3:AJ40</xm:sqref>
        </x14:dataValidation>
        <x14:dataValidation type="list" allowBlank="1" showInputMessage="1" showErrorMessage="1" xr:uid="{00000000-0002-0000-0000-00000B000000}">
          <x14:formula1>
            <xm:f>Desplegables!$A$104:$A$105</xm:f>
          </x14:formula1>
          <xm:sqref>C3:C4 C9:C11 C13:C15 C19:C30 C35 C37</xm:sqref>
        </x14:dataValidation>
        <x14:dataValidation type="list" allowBlank="1" showInputMessage="1" showErrorMessage="1" xr:uid="{00000000-0002-0000-0000-00000C000000}">
          <x14:formula1>
            <xm:f>'Z:\PLANEACION 2020-2023\RIESGOS ya\[PROP MAPA RIES GEST Y CORRU CONT 31-01-2024.xlsx]Tabla'!#REF!</xm:f>
          </x14:formula1>
          <xm:sqref>AN4:AO8</xm:sqref>
        </x14:dataValidation>
        <x14:dataValidation type="list" allowBlank="1" showInputMessage="1" showErrorMessage="1" xr:uid="{00000000-0002-0000-0000-00000D000000}">
          <x14:formula1>
            <xm:f>'Z:\PLANEACION 2020-2023\RIESGOS ya\[PROP MAPA RIES GEST Y CORRU CONT 31-01-2024.xlsx]Desplegables'!#REF!</xm:f>
          </x14:formula1>
          <xm:sqref>O4</xm:sqref>
        </x14:dataValidation>
        <x14:dataValidation type="list" allowBlank="1" showInputMessage="1" showErrorMessage="1" xr:uid="{00000000-0002-0000-0000-00000E000000}">
          <x14:formula1>
            <xm:f>Desplegables!$A$8:$A$14</xm:f>
          </x14:formula1>
          <xm:sqref>J2:J4 J9:J11 J13:J24 J26:J30 J35 J37</xm:sqref>
        </x14:dataValidation>
        <x14:dataValidation type="list" allowBlank="1" showInputMessage="1" showErrorMessage="1" xr:uid="{00000000-0002-0000-0000-00000F000000}">
          <x14:formula1>
            <xm:f>'Z:\PLANEACION 2020-2023\RIESGOS ya\[PROP MAPA RIES GEST CONTRACTUAL 31-01-2024....xlsx]Desplegables'!#REF!</xm:f>
          </x14:formula1>
          <xm:sqref>AB4:AB14 O9:O11 O13:O14 AN9:AO15 AN18:AO18 AN23:AO26</xm:sqref>
        </x14:dataValidation>
        <x14:dataValidation type="list" allowBlank="1" showInputMessage="1" showErrorMessage="1" xr:uid="{00000000-0002-0000-0000-000010000000}">
          <x14:formula1>
            <xm:f>'Z:\PLANEACION 2020-2023\RIESGOS ya\[PROP RIES FISC ADMINISTRATIVA 31-01-2024.xlsx]Tabla Valoración Controles'!#REF!</xm:f>
          </x14:formula1>
          <xm:sqref>AB15:AB40</xm:sqref>
        </x14:dataValidation>
        <x14:dataValidation type="list" allowBlank="1" showInputMessage="1" showErrorMessage="1" xr:uid="{00000000-0002-0000-0000-000011000000}">
          <x14:formula1>
            <xm:f>'Z:\PLANEACION 2020-2023\RIESGOS ya\[MANT RIES GEST Y PRO RIES GEST DOCI 31-01-2024.xlsx]Desplegables'!#REF!</xm:f>
          </x14:formula1>
          <xm:sqref>C16:C18 AN16:AO17</xm:sqref>
        </x14:dataValidation>
        <x14:dataValidation type="list" allowBlank="1" showInputMessage="1" showErrorMessage="1" xr:uid="{00000000-0002-0000-0000-000012000000}">
          <x14:formula1>
            <xm:f>'Z:\descargas\[Ajuste_riesgo_ECM_3102022.xlsx]Opciones Tratamiento'!#REF!</xm:f>
          </x14:formula1>
          <xm:sqref>I25</xm:sqref>
        </x14:dataValidation>
        <x14:dataValidation type="list" allowBlank="1" showInputMessage="1" showErrorMessage="1" xr:uid="{00000000-0002-0000-0000-000014000000}">
          <x14:formula1>
            <xm:f>'Z:\PLANEACION 2020-2023\RIESGOS ya\[ELIM RIES GEST Y PROP RIES GEST TECNOLOGIAS 31-01-2024.xlsx]Desplegables'!#REF!</xm:f>
          </x14:formula1>
          <xm:sqref>AN19:AO22 AN27:AO29</xm:sqref>
        </x14:dataValidation>
        <x14:dataValidation type="list" allowBlank="1" showInputMessage="1" showErrorMessage="1" xr:uid="{00000000-0002-0000-0000-000015000000}">
          <x14:formula1>
            <xm:f>'Z:\PLANEACION 2020-2023\RIESGOS ya\[MANT RIES GEST CONTRACTUAL 31-01-2024.xlsx]Desplegables'!#REF!</xm:f>
          </x14:formula1>
          <xm:sqref>AN30:AO40</xm:sqref>
        </x14:dataValidation>
        <x14:dataValidation type="list" allowBlank="1" showInputMessage="1" showErrorMessage="1" xr:uid="{00000000-0002-0000-0000-000016000000}">
          <x14:formula1>
            <xm:f>'Z:\PLANEACION 20-21-22-23\RIESGOS pendiente\RIESGOS 2023\PROP Y CONS MAPAS RIES GEST Y CORR 23-01-2022\[PROP MAPA R GESTION FINA 27-01-2023.xlsx]Desplegables'!#REF!</xm:f>
          </x14:formula1>
          <xm:sqref>J25</xm:sqref>
        </x14:dataValidation>
        <x14:dataValidation type="list" allowBlank="1" showInputMessage="1" showErrorMessage="1" xr:uid="{00000000-0002-0000-0000-000017000000}">
          <x14:formula1>
            <xm:f>'Z:\PLANEACION 20-21-22-23\RIESGOS pendiente\RIESGOS 2023\PROP Y CONS MAPAS RIES GEST Y CORR 23-01-2022\[REPO SEGU MANU MAPA RIES INST II 2022 V1 31-01-2022 20-01-2023.xlsx]Tabla Impacto.'!#REF!</xm:f>
          </x14:formula1>
          <xm:sqref>P31:P34</xm:sqref>
        </x14:dataValidation>
        <x14:dataValidation type="list" allowBlank="1" showInputMessage="1" showErrorMessage="1" xr:uid="{00000000-0002-0000-0000-000018000000}">
          <x14:formula1>
            <xm:f>'Z:\PLANEACION 20-21-22-23\RIESGOS pendiente\RIESGOS 2023\PROP Y CONS MAPAS RIES GEST Y CORR 23-01-2022\[REPO SEGU MANU MAPA RIES INST II 2022 V1 31-01-2022 20-01-2023.xlsx]Opciones Tratamiento'!#REF!</xm:f>
          </x14:formula1>
          <xm:sqref>F31:F34 J31:J34</xm:sqref>
        </x14:dataValidation>
        <x14:dataValidation type="list" allowBlank="1" showInputMessage="1" showErrorMessage="1" xr:uid="{00000000-0002-0000-0000-000019000000}">
          <x14:formula1>
            <xm:f>'Z:\400 Demanda 2023\MAPA DE RIESGOS INSTITUCIONAL - GESTIÓN\[Mapa de Riesgos Institucional V1 31-01-2023_0 DEMANDA.xlsx]Opciones Tratamiento'!#REF!</xm:f>
          </x14:formula1>
          <xm:sqref>J36 J38:J40</xm:sqref>
        </x14:dataValidation>
        <x14:dataValidation type="list" allowBlank="1" showInputMessage="1" showErrorMessage="1" xr:uid="{00000000-0002-0000-0000-00001A000000}">
          <x14:formula1>
            <xm:f>'Z:\PLANEACION 20-21-22-23\RIESGOS pendiente\RIESGOS 2023\PROP Y CONS MAPAS RIES GEST Y CORR 23-01-2022\[PROP MAPA R GESTION DGD 30-01-2023.xlsx]Desplegables'!#REF!</xm:f>
          </x14:formula1>
          <xm:sqref>K36 F36 F38:F40 K38:K40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CM248"/>
  <sheetViews>
    <sheetView zoomScale="50" zoomScaleNormal="50" workbookViewId="0">
      <selection activeCell="AU57" sqref="AU5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row>
    <row r="2" spans="1:91" ht="18" customHeight="1" x14ac:dyDescent="0.25">
      <c r="A2" s="38"/>
      <c r="B2" s="499" t="s">
        <v>562</v>
      </c>
      <c r="C2" s="500"/>
      <c r="D2" s="500"/>
      <c r="E2" s="500"/>
      <c r="F2" s="500"/>
      <c r="G2" s="500"/>
      <c r="H2" s="500"/>
      <c r="I2" s="500"/>
      <c r="J2" s="421" t="s">
        <v>23</v>
      </c>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row>
    <row r="3" spans="1:91" ht="18.75" customHeight="1" x14ac:dyDescent="0.25">
      <c r="A3" s="38"/>
      <c r="B3" s="500"/>
      <c r="C3" s="500"/>
      <c r="D3" s="500"/>
      <c r="E3" s="500"/>
      <c r="F3" s="500"/>
      <c r="G3" s="500"/>
      <c r="H3" s="500"/>
      <c r="I3" s="500"/>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row>
    <row r="4" spans="1:91" ht="15" customHeight="1" x14ac:dyDescent="0.25">
      <c r="A4" s="38"/>
      <c r="B4" s="500"/>
      <c r="C4" s="500"/>
      <c r="D4" s="500"/>
      <c r="E4" s="500"/>
      <c r="F4" s="500"/>
      <c r="G4" s="500"/>
      <c r="H4" s="500"/>
      <c r="I4" s="500"/>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row>
    <row r="5" spans="1:91"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row>
    <row r="6" spans="1:91" ht="15" customHeight="1" x14ac:dyDescent="0.25">
      <c r="A6" s="38"/>
      <c r="B6" s="432" t="s">
        <v>489</v>
      </c>
      <c r="C6" s="432"/>
      <c r="D6" s="433"/>
      <c r="E6" s="470" t="s">
        <v>549</v>
      </c>
      <c r="F6" s="471"/>
      <c r="G6" s="471"/>
      <c r="H6" s="471"/>
      <c r="I6" s="472"/>
      <c r="J6" s="1" t="str">
        <f>IF(AND('Mapa riesgos corrupción'!$AD$3="Muy Alta",'Mapa riesgos corrupción'!$AF$3="Leve"),CONCATENATE("R1C",'Mapa riesgos corrupción'!$T$3),"")</f>
        <v/>
      </c>
      <c r="K6" s="2" t="e">
        <f>IF(AND('Mapa riesgos corrupción'!#REF!="Muy Alta",'Mapa riesgos corrupción'!#REF!="Leve"),CONCATENATE("R1C",'Mapa riesgos corrupción'!#REF!),"")</f>
        <v>#REF!</v>
      </c>
      <c r="L6" s="2" t="e">
        <f>IF(AND('Mapa riesgos corrupción'!#REF!="Muy Alta",'Mapa riesgos corrupción'!#REF!="Leve"),CONCATENATE("R1C",'Mapa riesgos corrupción'!#REF!),"")</f>
        <v>#REF!</v>
      </c>
      <c r="M6" s="2" t="e">
        <f>IF(AND('Mapa riesgos corrupción'!#REF!="Muy Alta",'Mapa riesgos corrupción'!#REF!="Leve"),CONCATENATE("R1C",'Mapa riesgos corrupción'!#REF!),"")</f>
        <v>#REF!</v>
      </c>
      <c r="N6" s="2" t="e">
        <f>IF(AND('Mapa riesgos corrupción'!#REF!="Muy Alta",'Mapa riesgos corrupción'!#REF!="Leve"),CONCATENATE("R1C",'Mapa riesgos corrupción'!#REF!),"")</f>
        <v>#REF!</v>
      </c>
      <c r="O6" s="3" t="e">
        <f>IF(AND('Mapa riesgos corrupción'!#REF!="Muy Alta",'Mapa riesgos corrupción'!#REF!="Leve"),CONCATENATE("R1C",'Mapa riesgos corrupción'!#REF!),"")</f>
        <v>#REF!</v>
      </c>
      <c r="P6" s="1" t="str">
        <f>IF(AND('Mapa riesgos corrupción'!$AD$3="Muy Alta",'Mapa riesgos corrupción'!$AF$3="Menor"),CONCATENATE("R1C",'Mapa riesgos corrupción'!$T$3),"")</f>
        <v/>
      </c>
      <c r="Q6" s="2" t="e">
        <f>IF(AND('Mapa riesgos corrupción'!#REF!="Muy Alta",'Mapa riesgos corrupción'!#REF!="Menor"),CONCATENATE("R1C",'Mapa riesgos corrupción'!#REF!),"")</f>
        <v>#REF!</v>
      </c>
      <c r="R6" s="2" t="e">
        <f>IF(AND('Mapa riesgos corrupción'!#REF!="Muy Alta",'Mapa riesgos corrupción'!#REF!="Menor"),CONCATENATE("R1C",'Mapa riesgos corrupción'!#REF!),"")</f>
        <v>#REF!</v>
      </c>
      <c r="S6" s="2" t="e">
        <f>IF(AND('Mapa riesgos corrupción'!#REF!="Muy Alta",'Mapa riesgos corrupción'!#REF!="Menor"),CONCATENATE("R1C",'Mapa riesgos corrupción'!#REF!),"")</f>
        <v>#REF!</v>
      </c>
      <c r="T6" s="2" t="e">
        <f>IF(AND('Mapa riesgos corrupción'!#REF!="Muy Alta",'Mapa riesgos corrupción'!#REF!="Menor"),CONCATENATE("R1C",'Mapa riesgos corrupción'!#REF!),"")</f>
        <v>#REF!</v>
      </c>
      <c r="U6" s="3" t="e">
        <f>IF(AND('Mapa riesgos corrupción'!#REF!="Muy Alta",'Mapa riesgos corrupción'!#REF!="Menor"),CONCATENATE("R1C",'Mapa riesgos corrupción'!#REF!),"")</f>
        <v>#REF!</v>
      </c>
      <c r="V6" s="1" t="str">
        <f>IF(AND('Mapa riesgos corrupción'!$AD$3="Muy Alta",'Mapa riesgos corrupción'!$AF$3="Moderado"),CONCATENATE("R1C",'Mapa riesgos corrupción'!$T$3),"")</f>
        <v/>
      </c>
      <c r="W6" s="2" t="e">
        <f>IF(AND('Mapa riesgos corrupción'!#REF!="Muy Alta",'Mapa riesgos corrupción'!#REF!="Moderado"),CONCATENATE("R1C",'Mapa riesgos corrupción'!#REF!),"")</f>
        <v>#REF!</v>
      </c>
      <c r="X6" s="2" t="e">
        <f>IF(AND('Mapa riesgos corrupción'!#REF!="Muy Alta",'Mapa riesgos corrupción'!#REF!="Moderado"),CONCATENATE("R1C",'Mapa riesgos corrupción'!#REF!),"")</f>
        <v>#REF!</v>
      </c>
      <c r="Y6" s="2" t="e">
        <f>IF(AND('Mapa riesgos corrupción'!#REF!="Muy Alta",'Mapa riesgos corrupción'!#REF!="Moderado"),CONCATENATE("R1C",'Mapa riesgos corrupción'!#REF!),"")</f>
        <v>#REF!</v>
      </c>
      <c r="Z6" s="2" t="e">
        <f>IF(AND('Mapa riesgos corrupción'!#REF!="Muy Alta",'Mapa riesgos corrupción'!#REF!="Moderado"),CONCATENATE("R1C",'Mapa riesgos corrupción'!#REF!),"")</f>
        <v>#REF!</v>
      </c>
      <c r="AA6" s="3" t="e">
        <f>IF(AND('Mapa riesgos corrupción'!#REF!="Muy Alta",'Mapa riesgos corrupción'!#REF!="Moderado"),CONCATENATE("R1C",'Mapa riesgos corrupción'!#REF!),"")</f>
        <v>#REF!</v>
      </c>
      <c r="AB6" s="1" t="str">
        <f>IF(AND('Mapa riesgos corrupción'!$AD$3="Muy Alta",'Mapa riesgos corrupción'!$AF$3="Mayor"),CONCATENATE("R1C",'Mapa riesgos corrupción'!$T$3),"")</f>
        <v/>
      </c>
      <c r="AC6" s="2" t="e">
        <f>IF(AND('Mapa riesgos corrupción'!#REF!="Muy Alta",'Mapa riesgos corrupción'!#REF!="Mayor"),CONCATENATE("R1C",'Mapa riesgos corrupción'!#REF!),"")</f>
        <v>#REF!</v>
      </c>
      <c r="AD6" s="2" t="e">
        <f>IF(AND('Mapa riesgos corrupción'!#REF!="Muy Alta",'Mapa riesgos corrupción'!#REF!="Mayor"),CONCATENATE("R1C",'Mapa riesgos corrupción'!#REF!),"")</f>
        <v>#REF!</v>
      </c>
      <c r="AE6" s="2" t="e">
        <f>IF(AND('Mapa riesgos corrupción'!#REF!="Muy Alta",'Mapa riesgos corrupción'!#REF!="Mayor"),CONCATENATE("R1C",'Mapa riesgos corrupción'!#REF!),"")</f>
        <v>#REF!</v>
      </c>
      <c r="AF6" s="2" t="e">
        <f>IF(AND('Mapa riesgos corrupción'!#REF!="Muy Alta",'Mapa riesgos corrupción'!#REF!="Mayor"),CONCATENATE("R1C",'Mapa riesgos corrupción'!#REF!),"")</f>
        <v>#REF!</v>
      </c>
      <c r="AG6" s="3" t="e">
        <f>IF(AND('Mapa riesgos corrupción'!#REF!="Muy Alta",'Mapa riesgos corrupción'!#REF!="Mayor"),CONCATENATE("R1C",'Mapa riesgos corrupción'!#REF!),"")</f>
        <v>#REF!</v>
      </c>
      <c r="AH6" s="4" t="str">
        <f>IF(AND('Mapa riesgos corrupción'!$AD$3="Muy Alta",'Mapa riesgos corrupción'!$AF$3="Catastrófico"),CONCATENATE("R1C",'Mapa riesgos corrupción'!$T$3),"")</f>
        <v/>
      </c>
      <c r="AI6" s="5" t="e">
        <f>IF(AND('Mapa riesgos corrupción'!#REF!="Muy Alta",'Mapa riesgos corrupción'!#REF!="Catastrófico"),CONCATENATE("R1C",'Mapa riesgos corrupción'!#REF!),"")</f>
        <v>#REF!</v>
      </c>
      <c r="AJ6" s="5" t="e">
        <f>IF(AND('Mapa riesgos corrupción'!#REF!="Muy Alta",'Mapa riesgos corrupción'!#REF!="Catastrófico"),CONCATENATE("R1C",'Mapa riesgos corrupción'!#REF!),"")</f>
        <v>#REF!</v>
      </c>
      <c r="AK6" s="5" t="e">
        <f>IF(AND('Mapa riesgos corrupción'!#REF!="Muy Alta",'Mapa riesgos corrupción'!#REF!="Catastrófico"),CONCATENATE("R1C",'Mapa riesgos corrupción'!#REF!),"")</f>
        <v>#REF!</v>
      </c>
      <c r="AL6" s="5" t="e">
        <f>IF(AND('Mapa riesgos corrupción'!#REF!="Muy Alta",'Mapa riesgos corrupción'!#REF!="Catastrófico"),CONCATENATE("R1C",'Mapa riesgos corrupción'!#REF!),"")</f>
        <v>#REF!</v>
      </c>
      <c r="AM6" s="6" t="e">
        <f>IF(AND('Mapa riesgos corrupción'!#REF!="Muy Alta",'Mapa riesgos corrupción'!#REF!="Catastrófico"),CONCATENATE("R1C",'Mapa riesgos corrupción'!#REF!),"")</f>
        <v>#REF!</v>
      </c>
      <c r="AN6" s="38"/>
      <c r="AO6" s="490" t="s">
        <v>550</v>
      </c>
      <c r="AP6" s="491"/>
      <c r="AQ6" s="491"/>
      <c r="AR6" s="491"/>
      <c r="AS6" s="491"/>
      <c r="AT6" s="492"/>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row>
    <row r="7" spans="1:91" ht="15" customHeight="1" x14ac:dyDescent="0.25">
      <c r="A7" s="38"/>
      <c r="B7" s="432"/>
      <c r="C7" s="432"/>
      <c r="D7" s="433"/>
      <c r="E7" s="473"/>
      <c r="F7" s="474"/>
      <c r="G7" s="474"/>
      <c r="H7" s="474"/>
      <c r="I7" s="475"/>
      <c r="J7" s="7" t="e">
        <f>IF(AND('Mapa riesgos corrupción'!#REF!="Muy Alta",'Mapa riesgos corrupción'!#REF!="Leve"),CONCATENATE("R2C",'Mapa riesgos corrupción'!#REF!),"")</f>
        <v>#REF!</v>
      </c>
      <c r="K7" s="8" t="e">
        <f>IF(AND('Mapa riesgos corrupción'!#REF!="Muy Alta",'Mapa riesgos corrupción'!#REF!="Leve"),CONCATENATE("R2C",'Mapa riesgos corrupción'!#REF!),"")</f>
        <v>#REF!</v>
      </c>
      <c r="L7" s="8" t="e">
        <f>IF(AND('Mapa riesgos corrupción'!#REF!="Muy Alta",'Mapa riesgos corrupción'!#REF!="Leve"),CONCATENATE("R2C",'Mapa riesgos corrupción'!#REF!),"")</f>
        <v>#REF!</v>
      </c>
      <c r="M7" s="8" t="e">
        <f>IF(AND('Mapa riesgos corrupción'!#REF!="Muy Alta",'Mapa riesgos corrupción'!#REF!="Leve"),CONCATENATE("R2C",'Mapa riesgos corrupción'!#REF!),"")</f>
        <v>#REF!</v>
      </c>
      <c r="N7" s="8" t="e">
        <f>IF(AND('Mapa riesgos corrupción'!#REF!="Muy Alta",'Mapa riesgos corrupción'!#REF!="Leve"),CONCATENATE("R2C",'Mapa riesgos corrupción'!#REF!),"")</f>
        <v>#REF!</v>
      </c>
      <c r="O7" s="9" t="e">
        <f>IF(AND('Mapa riesgos corrupción'!#REF!="Muy Alta",'Mapa riesgos corrupción'!#REF!="Leve"),CONCATENATE("R2C",'Mapa riesgos corrupción'!#REF!),"")</f>
        <v>#REF!</v>
      </c>
      <c r="P7" s="7" t="e">
        <f>IF(AND('Mapa riesgos corrupción'!#REF!="Muy Alta",'Mapa riesgos corrupción'!#REF!="Menor"),CONCATENATE("R2C",'Mapa riesgos corrupción'!#REF!),"")</f>
        <v>#REF!</v>
      </c>
      <c r="Q7" s="8" t="e">
        <f>IF(AND('Mapa riesgos corrupción'!#REF!="Muy Alta",'Mapa riesgos corrupción'!#REF!="Menor"),CONCATENATE("R2C",'Mapa riesgos corrupción'!#REF!),"")</f>
        <v>#REF!</v>
      </c>
      <c r="R7" s="8" t="e">
        <f>IF(AND('Mapa riesgos corrupción'!#REF!="Muy Alta",'Mapa riesgos corrupción'!#REF!="Menor"),CONCATENATE("R2C",'Mapa riesgos corrupción'!#REF!),"")</f>
        <v>#REF!</v>
      </c>
      <c r="S7" s="8" t="e">
        <f>IF(AND('Mapa riesgos corrupción'!#REF!="Muy Alta",'Mapa riesgos corrupción'!#REF!="Menor"),CONCATENATE("R2C",'Mapa riesgos corrupción'!#REF!),"")</f>
        <v>#REF!</v>
      </c>
      <c r="T7" s="8" t="e">
        <f>IF(AND('Mapa riesgos corrupción'!#REF!="Muy Alta",'Mapa riesgos corrupción'!#REF!="Menor"),CONCATENATE("R2C",'Mapa riesgos corrupción'!#REF!),"")</f>
        <v>#REF!</v>
      </c>
      <c r="U7" s="9" t="e">
        <f>IF(AND('Mapa riesgos corrupción'!#REF!="Muy Alta",'Mapa riesgos corrupción'!#REF!="Menor"),CONCATENATE("R2C",'Mapa riesgos corrupción'!#REF!),"")</f>
        <v>#REF!</v>
      </c>
      <c r="V7" s="7" t="e">
        <f>IF(AND('Mapa riesgos corrupción'!#REF!="Muy Alta",'Mapa riesgos corrupción'!#REF!="Moderado"),CONCATENATE("R2C",'Mapa riesgos corrupción'!#REF!),"")</f>
        <v>#REF!</v>
      </c>
      <c r="W7" s="8" t="e">
        <f>IF(AND('Mapa riesgos corrupción'!#REF!="Muy Alta",'Mapa riesgos corrupción'!#REF!="Moderado"),CONCATENATE("R2C",'Mapa riesgos corrupción'!#REF!),"")</f>
        <v>#REF!</v>
      </c>
      <c r="X7" s="8" t="e">
        <f>IF(AND('Mapa riesgos corrupción'!#REF!="Muy Alta",'Mapa riesgos corrupción'!#REF!="Moderado"),CONCATENATE("R2C",'Mapa riesgos corrupción'!#REF!),"")</f>
        <v>#REF!</v>
      </c>
      <c r="Y7" s="8" t="e">
        <f>IF(AND('Mapa riesgos corrupción'!#REF!="Muy Alta",'Mapa riesgos corrupción'!#REF!="Moderado"),CONCATENATE("R2C",'Mapa riesgos corrupción'!#REF!),"")</f>
        <v>#REF!</v>
      </c>
      <c r="Z7" s="8" t="e">
        <f>IF(AND('Mapa riesgos corrupción'!#REF!="Muy Alta",'Mapa riesgos corrupción'!#REF!="Moderado"),CONCATENATE("R2C",'Mapa riesgos corrupción'!#REF!),"")</f>
        <v>#REF!</v>
      </c>
      <c r="AA7" s="9" t="e">
        <f>IF(AND('Mapa riesgos corrupción'!#REF!="Muy Alta",'Mapa riesgos corrupción'!#REF!="Moderado"),CONCATENATE("R2C",'Mapa riesgos corrupción'!#REF!),"")</f>
        <v>#REF!</v>
      </c>
      <c r="AB7" s="7" t="e">
        <f>IF(AND('Mapa riesgos corrupción'!#REF!="Muy Alta",'Mapa riesgos corrupción'!#REF!="Mayor"),CONCATENATE("R2C",'Mapa riesgos corrupción'!#REF!),"")</f>
        <v>#REF!</v>
      </c>
      <c r="AC7" s="8" t="e">
        <f>IF(AND('Mapa riesgos corrupción'!#REF!="Muy Alta",'Mapa riesgos corrupción'!#REF!="Mayor"),CONCATENATE("R2C",'Mapa riesgos corrupción'!#REF!),"")</f>
        <v>#REF!</v>
      </c>
      <c r="AD7" s="8" t="e">
        <f>IF(AND('Mapa riesgos corrupción'!#REF!="Muy Alta",'Mapa riesgos corrupción'!#REF!="Mayor"),CONCATENATE("R2C",'Mapa riesgos corrupción'!#REF!),"")</f>
        <v>#REF!</v>
      </c>
      <c r="AE7" s="8" t="e">
        <f>IF(AND('Mapa riesgos corrupción'!#REF!="Muy Alta",'Mapa riesgos corrupción'!#REF!="Mayor"),CONCATENATE("R2C",'Mapa riesgos corrupción'!#REF!),"")</f>
        <v>#REF!</v>
      </c>
      <c r="AF7" s="8" t="e">
        <f>IF(AND('Mapa riesgos corrupción'!#REF!="Muy Alta",'Mapa riesgos corrupción'!#REF!="Mayor"),CONCATENATE("R2C",'Mapa riesgos corrupción'!#REF!),"")</f>
        <v>#REF!</v>
      </c>
      <c r="AG7" s="9" t="e">
        <f>IF(AND('Mapa riesgos corrupción'!#REF!="Muy Alta",'Mapa riesgos corrupción'!#REF!="Mayor"),CONCATENATE("R2C",'Mapa riesgos corrupción'!#REF!),"")</f>
        <v>#REF!</v>
      </c>
      <c r="AH7" s="10" t="e">
        <f>IF(AND('Mapa riesgos corrupción'!#REF!="Muy Alta",'Mapa riesgos corrupción'!#REF!="Catastrófico"),CONCATENATE("R2C",'Mapa riesgos corrupción'!#REF!),"")</f>
        <v>#REF!</v>
      </c>
      <c r="AI7" s="11" t="e">
        <f>IF(AND('Mapa riesgos corrupción'!#REF!="Muy Alta",'Mapa riesgos corrupción'!#REF!="Catastrófico"),CONCATENATE("R2C",'Mapa riesgos corrupción'!#REF!),"")</f>
        <v>#REF!</v>
      </c>
      <c r="AJ7" s="11" t="e">
        <f>IF(AND('Mapa riesgos corrupción'!#REF!="Muy Alta",'Mapa riesgos corrupción'!#REF!="Catastrófico"),CONCATENATE("R2C",'Mapa riesgos corrupción'!#REF!),"")</f>
        <v>#REF!</v>
      </c>
      <c r="AK7" s="11" t="e">
        <f>IF(AND('Mapa riesgos corrupción'!#REF!="Muy Alta",'Mapa riesgos corrupción'!#REF!="Catastrófico"),CONCATENATE("R2C",'Mapa riesgos corrupción'!#REF!),"")</f>
        <v>#REF!</v>
      </c>
      <c r="AL7" s="11" t="e">
        <f>IF(AND('Mapa riesgos corrupción'!#REF!="Muy Alta",'Mapa riesgos corrupción'!#REF!="Catastrófico"),CONCATENATE("R2C",'Mapa riesgos corrupción'!#REF!),"")</f>
        <v>#REF!</v>
      </c>
      <c r="AM7" s="12" t="e">
        <f>IF(AND('Mapa riesgos corrupción'!#REF!="Muy Alta",'Mapa riesgos corrupción'!#REF!="Catastrófico"),CONCATENATE("R2C",'Mapa riesgos corrupción'!#REF!),"")</f>
        <v>#REF!</v>
      </c>
      <c r="AN7" s="38"/>
      <c r="AO7" s="493"/>
      <c r="AP7" s="494"/>
      <c r="AQ7" s="494"/>
      <c r="AR7" s="494"/>
      <c r="AS7" s="494"/>
      <c r="AT7" s="495"/>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row>
    <row r="8" spans="1:91" ht="15" customHeight="1" x14ac:dyDescent="0.25">
      <c r="A8" s="38"/>
      <c r="B8" s="432"/>
      <c r="C8" s="432"/>
      <c r="D8" s="433"/>
      <c r="E8" s="473"/>
      <c r="F8" s="474"/>
      <c r="G8" s="474"/>
      <c r="H8" s="474"/>
      <c r="I8" s="475"/>
      <c r="J8" s="7" t="e">
        <f>IF(AND('Mapa riesgos corrupción'!#REF!="Muy Alta",'Mapa riesgos corrupción'!#REF!="Leve"),CONCATENATE("R3C",'Mapa riesgos corrupción'!#REF!),"")</f>
        <v>#REF!</v>
      </c>
      <c r="K8" s="8" t="e">
        <f>IF(AND('Mapa riesgos corrupción'!#REF!="Muy Alta",'Mapa riesgos corrupción'!#REF!="Leve"),CONCATENATE("R3C",'Mapa riesgos corrupción'!#REF!),"")</f>
        <v>#REF!</v>
      </c>
      <c r="L8" s="8" t="e">
        <f>IF(AND('Mapa riesgos corrupción'!#REF!="Muy Alta",'Mapa riesgos corrupción'!#REF!="Leve"),CONCATENATE("R3C",'Mapa riesgos corrupción'!#REF!),"")</f>
        <v>#REF!</v>
      </c>
      <c r="M8" s="8" t="e">
        <f>IF(AND('Mapa riesgos corrupción'!#REF!="Muy Alta",'Mapa riesgos corrupción'!#REF!="Leve"),CONCATENATE("R3C",'Mapa riesgos corrupción'!#REF!),"")</f>
        <v>#REF!</v>
      </c>
      <c r="N8" s="8" t="e">
        <f>IF(AND('Mapa riesgos corrupción'!#REF!="Muy Alta",'Mapa riesgos corrupción'!#REF!="Leve"),CONCATENATE("R3C",'Mapa riesgos corrupción'!#REF!),"")</f>
        <v>#REF!</v>
      </c>
      <c r="O8" s="9" t="e">
        <f>IF(AND('Mapa riesgos corrupción'!#REF!="Muy Alta",'Mapa riesgos corrupción'!#REF!="Leve"),CONCATENATE("R3C",'Mapa riesgos corrupción'!#REF!),"")</f>
        <v>#REF!</v>
      </c>
      <c r="P8" s="7" t="e">
        <f>IF(AND('Mapa riesgos corrupción'!#REF!="Muy Alta",'Mapa riesgos corrupción'!#REF!="Menor"),CONCATENATE("R3C",'Mapa riesgos corrupción'!#REF!),"")</f>
        <v>#REF!</v>
      </c>
      <c r="Q8" s="8" t="e">
        <f>IF(AND('Mapa riesgos corrupción'!#REF!="Muy Alta",'Mapa riesgos corrupción'!#REF!="Menor"),CONCATENATE("R3C",'Mapa riesgos corrupción'!#REF!),"")</f>
        <v>#REF!</v>
      </c>
      <c r="R8" s="8" t="e">
        <f>IF(AND('Mapa riesgos corrupción'!#REF!="Muy Alta",'Mapa riesgos corrupción'!#REF!="Menor"),CONCATENATE("R3C",'Mapa riesgos corrupción'!#REF!),"")</f>
        <v>#REF!</v>
      </c>
      <c r="S8" s="8" t="e">
        <f>IF(AND('Mapa riesgos corrupción'!#REF!="Muy Alta",'Mapa riesgos corrupción'!#REF!="Menor"),CONCATENATE("R3C",'Mapa riesgos corrupción'!#REF!),"")</f>
        <v>#REF!</v>
      </c>
      <c r="T8" s="8" t="e">
        <f>IF(AND('Mapa riesgos corrupción'!#REF!="Muy Alta",'Mapa riesgos corrupción'!#REF!="Menor"),CONCATENATE("R3C",'Mapa riesgos corrupción'!#REF!),"")</f>
        <v>#REF!</v>
      </c>
      <c r="U8" s="9" t="e">
        <f>IF(AND('Mapa riesgos corrupción'!#REF!="Muy Alta",'Mapa riesgos corrupción'!#REF!="Menor"),CONCATENATE("R3C",'Mapa riesgos corrupción'!#REF!),"")</f>
        <v>#REF!</v>
      </c>
      <c r="V8" s="7" t="e">
        <f>IF(AND('Mapa riesgos corrupción'!#REF!="Muy Alta",'Mapa riesgos corrupción'!#REF!="Moderado"),CONCATENATE("R3C",'Mapa riesgos corrupción'!#REF!),"")</f>
        <v>#REF!</v>
      </c>
      <c r="W8" s="8" t="e">
        <f>IF(AND('Mapa riesgos corrupción'!#REF!="Muy Alta",'Mapa riesgos corrupción'!#REF!="Moderado"),CONCATENATE("R3C",'Mapa riesgos corrupción'!#REF!),"")</f>
        <v>#REF!</v>
      </c>
      <c r="X8" s="8" t="e">
        <f>IF(AND('Mapa riesgos corrupción'!#REF!="Muy Alta",'Mapa riesgos corrupción'!#REF!="Moderado"),CONCATENATE("R3C",'Mapa riesgos corrupción'!#REF!),"")</f>
        <v>#REF!</v>
      </c>
      <c r="Y8" s="8" t="e">
        <f>IF(AND('Mapa riesgos corrupción'!#REF!="Muy Alta",'Mapa riesgos corrupción'!#REF!="Moderado"),CONCATENATE("R3C",'Mapa riesgos corrupción'!#REF!),"")</f>
        <v>#REF!</v>
      </c>
      <c r="Z8" s="8" t="e">
        <f>IF(AND('Mapa riesgos corrupción'!#REF!="Muy Alta",'Mapa riesgos corrupción'!#REF!="Moderado"),CONCATENATE("R3C",'Mapa riesgos corrupción'!#REF!),"")</f>
        <v>#REF!</v>
      </c>
      <c r="AA8" s="9" t="e">
        <f>IF(AND('Mapa riesgos corrupción'!#REF!="Muy Alta",'Mapa riesgos corrupción'!#REF!="Moderado"),CONCATENATE("R3C",'Mapa riesgos corrupción'!#REF!),"")</f>
        <v>#REF!</v>
      </c>
      <c r="AB8" s="7" t="e">
        <f>IF(AND('Mapa riesgos corrupción'!#REF!="Muy Alta",'Mapa riesgos corrupción'!#REF!="Mayor"),CONCATENATE("R3C",'Mapa riesgos corrupción'!#REF!),"")</f>
        <v>#REF!</v>
      </c>
      <c r="AC8" s="8" t="e">
        <f>IF(AND('Mapa riesgos corrupción'!#REF!="Muy Alta",'Mapa riesgos corrupción'!#REF!="Mayor"),CONCATENATE("R3C",'Mapa riesgos corrupción'!#REF!),"")</f>
        <v>#REF!</v>
      </c>
      <c r="AD8" s="8" t="e">
        <f>IF(AND('Mapa riesgos corrupción'!#REF!="Muy Alta",'Mapa riesgos corrupción'!#REF!="Mayor"),CONCATENATE("R3C",'Mapa riesgos corrupción'!#REF!),"")</f>
        <v>#REF!</v>
      </c>
      <c r="AE8" s="8" t="e">
        <f>IF(AND('Mapa riesgos corrupción'!#REF!="Muy Alta",'Mapa riesgos corrupción'!#REF!="Mayor"),CONCATENATE("R3C",'Mapa riesgos corrupción'!#REF!),"")</f>
        <v>#REF!</v>
      </c>
      <c r="AF8" s="8" t="e">
        <f>IF(AND('Mapa riesgos corrupción'!#REF!="Muy Alta",'Mapa riesgos corrupción'!#REF!="Mayor"),CONCATENATE("R3C",'Mapa riesgos corrupción'!#REF!),"")</f>
        <v>#REF!</v>
      </c>
      <c r="AG8" s="9" t="e">
        <f>IF(AND('Mapa riesgos corrupción'!#REF!="Muy Alta",'Mapa riesgos corrupción'!#REF!="Mayor"),CONCATENATE("R3C",'Mapa riesgos corrupción'!#REF!),"")</f>
        <v>#REF!</v>
      </c>
      <c r="AH8" s="10" t="e">
        <f>IF(AND('Mapa riesgos corrupción'!#REF!="Muy Alta",'Mapa riesgos corrupción'!#REF!="Catastrófico"),CONCATENATE("R3C",'Mapa riesgos corrupción'!#REF!),"")</f>
        <v>#REF!</v>
      </c>
      <c r="AI8" s="11" t="e">
        <f>IF(AND('Mapa riesgos corrupción'!#REF!="Muy Alta",'Mapa riesgos corrupción'!#REF!="Catastrófico"),CONCATENATE("R3C",'Mapa riesgos corrupción'!#REF!),"")</f>
        <v>#REF!</v>
      </c>
      <c r="AJ8" s="11" t="e">
        <f>IF(AND('Mapa riesgos corrupción'!#REF!="Muy Alta",'Mapa riesgos corrupción'!#REF!="Catastrófico"),CONCATENATE("R3C",'Mapa riesgos corrupción'!#REF!),"")</f>
        <v>#REF!</v>
      </c>
      <c r="AK8" s="11" t="e">
        <f>IF(AND('Mapa riesgos corrupción'!#REF!="Muy Alta",'Mapa riesgos corrupción'!#REF!="Catastrófico"),CONCATENATE("R3C",'Mapa riesgos corrupción'!#REF!),"")</f>
        <v>#REF!</v>
      </c>
      <c r="AL8" s="11" t="e">
        <f>IF(AND('Mapa riesgos corrupción'!#REF!="Muy Alta",'Mapa riesgos corrupción'!#REF!="Catastrófico"),CONCATENATE("R3C",'Mapa riesgos corrupción'!#REF!),"")</f>
        <v>#REF!</v>
      </c>
      <c r="AM8" s="12" t="e">
        <f>IF(AND('Mapa riesgos corrupción'!#REF!="Muy Alta",'Mapa riesgos corrupción'!#REF!="Catastrófico"),CONCATENATE("R3C",'Mapa riesgos corrupción'!#REF!),"")</f>
        <v>#REF!</v>
      </c>
      <c r="AN8" s="38"/>
      <c r="AO8" s="493"/>
      <c r="AP8" s="494"/>
      <c r="AQ8" s="494"/>
      <c r="AR8" s="494"/>
      <c r="AS8" s="494"/>
      <c r="AT8" s="495"/>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row>
    <row r="9" spans="1:91" ht="15" customHeight="1" x14ac:dyDescent="0.25">
      <c r="A9" s="38"/>
      <c r="B9" s="432"/>
      <c r="C9" s="432"/>
      <c r="D9" s="433"/>
      <c r="E9" s="473"/>
      <c r="F9" s="474"/>
      <c r="G9" s="474"/>
      <c r="H9" s="474"/>
      <c r="I9" s="475"/>
      <c r="J9" s="7" t="e">
        <f>IF(AND('Mapa riesgos corrupción'!#REF!="Muy Alta",'Mapa riesgos corrupción'!#REF!="Leve"),CONCATENATE("R4C",'Mapa riesgos corrupción'!#REF!),"")</f>
        <v>#REF!</v>
      </c>
      <c r="K9" s="8" t="e">
        <f>IF(AND('Mapa riesgos corrupción'!#REF!="Muy Alta",'Mapa riesgos corrupción'!#REF!="Leve"),CONCATENATE("R4C",'Mapa riesgos corrupción'!#REF!),"")</f>
        <v>#REF!</v>
      </c>
      <c r="L9" s="8" t="e">
        <f>IF(AND('Mapa riesgos corrupción'!#REF!="Muy Alta",'Mapa riesgos corrupción'!#REF!="Leve"),CONCATENATE("R4C",'Mapa riesgos corrupción'!#REF!),"")</f>
        <v>#REF!</v>
      </c>
      <c r="M9" s="8" t="e">
        <f>IF(AND('Mapa riesgos corrupción'!#REF!="Muy Alta",'Mapa riesgos corrupción'!#REF!="Leve"),CONCATENATE("R4C",'Mapa riesgos corrupción'!#REF!),"")</f>
        <v>#REF!</v>
      </c>
      <c r="N9" s="8" t="e">
        <f>IF(AND('Mapa riesgos corrupción'!#REF!="Muy Alta",'Mapa riesgos corrupción'!#REF!="Leve"),CONCATENATE("R4C",'Mapa riesgos corrupción'!#REF!),"")</f>
        <v>#REF!</v>
      </c>
      <c r="O9" s="9" t="e">
        <f>IF(AND('Mapa riesgos corrupción'!#REF!="Muy Alta",'Mapa riesgos corrupción'!#REF!="Leve"),CONCATENATE("R4C",'Mapa riesgos corrupción'!#REF!),"")</f>
        <v>#REF!</v>
      </c>
      <c r="P9" s="7" t="e">
        <f>IF(AND('Mapa riesgos corrupción'!#REF!="Muy Alta",'Mapa riesgos corrupción'!#REF!="Menor"),CONCATENATE("R4C",'Mapa riesgos corrupción'!#REF!),"")</f>
        <v>#REF!</v>
      </c>
      <c r="Q9" s="8" t="e">
        <f>IF(AND('Mapa riesgos corrupción'!#REF!="Muy Alta",'Mapa riesgos corrupción'!#REF!="Menor"),CONCATENATE("R4C",'Mapa riesgos corrupción'!#REF!),"")</f>
        <v>#REF!</v>
      </c>
      <c r="R9" s="8" t="e">
        <f>IF(AND('Mapa riesgos corrupción'!#REF!="Muy Alta",'Mapa riesgos corrupción'!#REF!="Menor"),CONCATENATE("R4C",'Mapa riesgos corrupción'!#REF!),"")</f>
        <v>#REF!</v>
      </c>
      <c r="S9" s="8" t="e">
        <f>IF(AND('Mapa riesgos corrupción'!#REF!="Muy Alta",'Mapa riesgos corrupción'!#REF!="Menor"),CONCATENATE("R4C",'Mapa riesgos corrupción'!#REF!),"")</f>
        <v>#REF!</v>
      </c>
      <c r="T9" s="8" t="e">
        <f>IF(AND('Mapa riesgos corrupción'!#REF!="Muy Alta",'Mapa riesgos corrupción'!#REF!="Menor"),CONCATENATE("R4C",'Mapa riesgos corrupción'!#REF!),"")</f>
        <v>#REF!</v>
      </c>
      <c r="U9" s="9" t="e">
        <f>IF(AND('Mapa riesgos corrupción'!#REF!="Muy Alta",'Mapa riesgos corrupción'!#REF!="Menor"),CONCATENATE("R4C",'Mapa riesgos corrupción'!#REF!),"")</f>
        <v>#REF!</v>
      </c>
      <c r="V9" s="7" t="e">
        <f>IF(AND('Mapa riesgos corrupción'!#REF!="Muy Alta",'Mapa riesgos corrupción'!#REF!="Moderado"),CONCATENATE("R4C",'Mapa riesgos corrupción'!#REF!),"")</f>
        <v>#REF!</v>
      </c>
      <c r="W9" s="8" t="e">
        <f>IF(AND('Mapa riesgos corrupción'!#REF!="Muy Alta",'Mapa riesgos corrupción'!#REF!="Moderado"),CONCATENATE("R4C",'Mapa riesgos corrupción'!#REF!),"")</f>
        <v>#REF!</v>
      </c>
      <c r="X9" s="8" t="e">
        <f>IF(AND('Mapa riesgos corrupción'!#REF!="Muy Alta",'Mapa riesgos corrupción'!#REF!="Moderado"),CONCATENATE("R4C",'Mapa riesgos corrupción'!#REF!),"")</f>
        <v>#REF!</v>
      </c>
      <c r="Y9" s="8" t="e">
        <f>IF(AND('Mapa riesgos corrupción'!#REF!="Muy Alta",'Mapa riesgos corrupción'!#REF!="Moderado"),CONCATENATE("R4C",'Mapa riesgos corrupción'!#REF!),"")</f>
        <v>#REF!</v>
      </c>
      <c r="Z9" s="8" t="e">
        <f>IF(AND('Mapa riesgos corrupción'!#REF!="Muy Alta",'Mapa riesgos corrupción'!#REF!="Moderado"),CONCATENATE("R4C",'Mapa riesgos corrupción'!#REF!),"")</f>
        <v>#REF!</v>
      </c>
      <c r="AA9" s="9" t="e">
        <f>IF(AND('Mapa riesgos corrupción'!#REF!="Muy Alta",'Mapa riesgos corrupción'!#REF!="Moderado"),CONCATENATE("R4C",'Mapa riesgos corrupción'!#REF!),"")</f>
        <v>#REF!</v>
      </c>
      <c r="AB9" s="7" t="e">
        <f>IF(AND('Mapa riesgos corrupción'!#REF!="Muy Alta",'Mapa riesgos corrupción'!#REF!="Mayor"),CONCATENATE("R4C",'Mapa riesgos corrupción'!#REF!),"")</f>
        <v>#REF!</v>
      </c>
      <c r="AC9" s="8" t="e">
        <f>IF(AND('Mapa riesgos corrupción'!#REF!="Muy Alta",'Mapa riesgos corrupción'!#REF!="Mayor"),CONCATENATE("R4C",'Mapa riesgos corrupción'!#REF!),"")</f>
        <v>#REF!</v>
      </c>
      <c r="AD9" s="8" t="e">
        <f>IF(AND('Mapa riesgos corrupción'!#REF!="Muy Alta",'Mapa riesgos corrupción'!#REF!="Mayor"),CONCATENATE("R4C",'Mapa riesgos corrupción'!#REF!),"")</f>
        <v>#REF!</v>
      </c>
      <c r="AE9" s="8" t="e">
        <f>IF(AND('Mapa riesgos corrupción'!#REF!="Muy Alta",'Mapa riesgos corrupción'!#REF!="Mayor"),CONCATENATE("R4C",'Mapa riesgos corrupción'!#REF!),"")</f>
        <v>#REF!</v>
      </c>
      <c r="AF9" s="8" t="e">
        <f>IF(AND('Mapa riesgos corrupción'!#REF!="Muy Alta",'Mapa riesgos corrupción'!#REF!="Mayor"),CONCATENATE("R4C",'Mapa riesgos corrupción'!#REF!),"")</f>
        <v>#REF!</v>
      </c>
      <c r="AG9" s="9" t="e">
        <f>IF(AND('Mapa riesgos corrupción'!#REF!="Muy Alta",'Mapa riesgos corrupción'!#REF!="Mayor"),CONCATENATE("R4C",'Mapa riesgos corrupción'!#REF!),"")</f>
        <v>#REF!</v>
      </c>
      <c r="AH9" s="10" t="e">
        <f>IF(AND('Mapa riesgos corrupción'!#REF!="Muy Alta",'Mapa riesgos corrupción'!#REF!="Catastrófico"),CONCATENATE("R4C",'Mapa riesgos corrupción'!#REF!),"")</f>
        <v>#REF!</v>
      </c>
      <c r="AI9" s="11" t="e">
        <f>IF(AND('Mapa riesgos corrupción'!#REF!="Muy Alta",'Mapa riesgos corrupción'!#REF!="Catastrófico"),CONCATENATE("R4C",'Mapa riesgos corrupción'!#REF!),"")</f>
        <v>#REF!</v>
      </c>
      <c r="AJ9" s="11" t="e">
        <f>IF(AND('Mapa riesgos corrupción'!#REF!="Muy Alta",'Mapa riesgos corrupción'!#REF!="Catastrófico"),CONCATENATE("R4C",'Mapa riesgos corrupción'!#REF!),"")</f>
        <v>#REF!</v>
      </c>
      <c r="AK9" s="11" t="e">
        <f>IF(AND('Mapa riesgos corrupción'!#REF!="Muy Alta",'Mapa riesgos corrupción'!#REF!="Catastrófico"),CONCATENATE("R4C",'Mapa riesgos corrupción'!#REF!),"")</f>
        <v>#REF!</v>
      </c>
      <c r="AL9" s="11" t="e">
        <f>IF(AND('Mapa riesgos corrupción'!#REF!="Muy Alta",'Mapa riesgos corrupción'!#REF!="Catastrófico"),CONCATENATE("R4C",'Mapa riesgos corrupción'!#REF!),"")</f>
        <v>#REF!</v>
      </c>
      <c r="AM9" s="12" t="e">
        <f>IF(AND('Mapa riesgos corrupción'!#REF!="Muy Alta",'Mapa riesgos corrupción'!#REF!="Catastrófico"),CONCATENATE("R4C",'Mapa riesgos corrupción'!#REF!),"")</f>
        <v>#REF!</v>
      </c>
      <c r="AN9" s="38"/>
      <c r="AO9" s="493"/>
      <c r="AP9" s="494"/>
      <c r="AQ9" s="494"/>
      <c r="AR9" s="494"/>
      <c r="AS9" s="494"/>
      <c r="AT9" s="495"/>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row>
    <row r="10" spans="1:91" ht="15" customHeight="1" x14ac:dyDescent="0.25">
      <c r="A10" s="38"/>
      <c r="B10" s="432"/>
      <c r="C10" s="432"/>
      <c r="D10" s="433"/>
      <c r="E10" s="473"/>
      <c r="F10" s="474"/>
      <c r="G10" s="474"/>
      <c r="H10" s="474"/>
      <c r="I10" s="475"/>
      <c r="J10" s="7" t="e">
        <f>IF(AND('Mapa riesgos corrupción'!#REF!="Muy Alta",'Mapa riesgos corrupción'!#REF!="Leve"),CONCATENATE("R5C",'Mapa riesgos corrupción'!#REF!),"")</f>
        <v>#REF!</v>
      </c>
      <c r="K10" s="8" t="e">
        <f>IF(AND('Mapa riesgos corrupción'!#REF!="Muy Alta",'Mapa riesgos corrupción'!#REF!="Leve"),CONCATENATE("R5C",'Mapa riesgos corrupción'!#REF!),"")</f>
        <v>#REF!</v>
      </c>
      <c r="L10" s="8" t="e">
        <f>IF(AND('Mapa riesgos corrupción'!#REF!="Muy Alta",'Mapa riesgos corrupción'!#REF!="Leve"),CONCATENATE("R5C",'Mapa riesgos corrupción'!#REF!),"")</f>
        <v>#REF!</v>
      </c>
      <c r="M10" s="8" t="e">
        <f>IF(AND('Mapa riesgos corrupción'!#REF!="Muy Alta",'Mapa riesgos corrupción'!#REF!="Leve"),CONCATENATE("R5C",'Mapa riesgos corrupción'!#REF!),"")</f>
        <v>#REF!</v>
      </c>
      <c r="N10" s="8" t="e">
        <f>IF(AND('Mapa riesgos corrupción'!#REF!="Muy Alta",'Mapa riesgos corrupción'!#REF!="Leve"),CONCATENATE("R5C",'Mapa riesgos corrupción'!#REF!),"")</f>
        <v>#REF!</v>
      </c>
      <c r="O10" s="9" t="e">
        <f>IF(AND('Mapa riesgos corrupción'!#REF!="Muy Alta",'Mapa riesgos corrupción'!#REF!="Leve"),CONCATENATE("R5C",'Mapa riesgos corrupción'!#REF!),"")</f>
        <v>#REF!</v>
      </c>
      <c r="P10" s="7" t="e">
        <f>IF(AND('Mapa riesgos corrupción'!#REF!="Muy Alta",'Mapa riesgos corrupción'!#REF!="Menor"),CONCATENATE("R5C",'Mapa riesgos corrupción'!#REF!),"")</f>
        <v>#REF!</v>
      </c>
      <c r="Q10" s="8" t="e">
        <f>IF(AND('Mapa riesgos corrupción'!#REF!="Muy Alta",'Mapa riesgos corrupción'!#REF!="Menor"),CONCATENATE("R5C",'Mapa riesgos corrupción'!#REF!),"")</f>
        <v>#REF!</v>
      </c>
      <c r="R10" s="8" t="e">
        <f>IF(AND('Mapa riesgos corrupción'!#REF!="Muy Alta",'Mapa riesgos corrupción'!#REF!="Menor"),CONCATENATE("R5C",'Mapa riesgos corrupción'!#REF!),"")</f>
        <v>#REF!</v>
      </c>
      <c r="S10" s="8" t="e">
        <f>IF(AND('Mapa riesgos corrupción'!#REF!="Muy Alta",'Mapa riesgos corrupción'!#REF!="Menor"),CONCATENATE("R5C",'Mapa riesgos corrupción'!#REF!),"")</f>
        <v>#REF!</v>
      </c>
      <c r="T10" s="8" t="e">
        <f>IF(AND('Mapa riesgos corrupción'!#REF!="Muy Alta",'Mapa riesgos corrupción'!#REF!="Menor"),CONCATENATE("R5C",'Mapa riesgos corrupción'!#REF!),"")</f>
        <v>#REF!</v>
      </c>
      <c r="U10" s="9" t="e">
        <f>IF(AND('Mapa riesgos corrupción'!#REF!="Muy Alta",'Mapa riesgos corrupción'!#REF!="Menor"),CONCATENATE("R5C",'Mapa riesgos corrupción'!#REF!),"")</f>
        <v>#REF!</v>
      </c>
      <c r="V10" s="7" t="e">
        <f>IF(AND('Mapa riesgos corrupción'!#REF!="Muy Alta",'Mapa riesgos corrupción'!#REF!="Moderado"),CONCATENATE("R5C",'Mapa riesgos corrupción'!#REF!),"")</f>
        <v>#REF!</v>
      </c>
      <c r="W10" s="8" t="e">
        <f>IF(AND('Mapa riesgos corrupción'!#REF!="Muy Alta",'Mapa riesgos corrupción'!#REF!="Moderado"),CONCATENATE("R5C",'Mapa riesgos corrupción'!#REF!),"")</f>
        <v>#REF!</v>
      </c>
      <c r="X10" s="8" t="e">
        <f>IF(AND('Mapa riesgos corrupción'!#REF!="Muy Alta",'Mapa riesgos corrupción'!#REF!="Moderado"),CONCATENATE("R5C",'Mapa riesgos corrupción'!#REF!),"")</f>
        <v>#REF!</v>
      </c>
      <c r="Y10" s="8" t="e">
        <f>IF(AND('Mapa riesgos corrupción'!#REF!="Muy Alta",'Mapa riesgos corrupción'!#REF!="Moderado"),CONCATENATE("R5C",'Mapa riesgos corrupción'!#REF!),"")</f>
        <v>#REF!</v>
      </c>
      <c r="Z10" s="8" t="e">
        <f>IF(AND('Mapa riesgos corrupción'!#REF!="Muy Alta",'Mapa riesgos corrupción'!#REF!="Moderado"),CONCATENATE("R5C",'Mapa riesgos corrupción'!#REF!),"")</f>
        <v>#REF!</v>
      </c>
      <c r="AA10" s="9" t="e">
        <f>IF(AND('Mapa riesgos corrupción'!#REF!="Muy Alta",'Mapa riesgos corrupción'!#REF!="Moderado"),CONCATENATE("R5C",'Mapa riesgos corrupción'!#REF!),"")</f>
        <v>#REF!</v>
      </c>
      <c r="AB10" s="7" t="e">
        <f>IF(AND('Mapa riesgos corrupción'!#REF!="Muy Alta",'Mapa riesgos corrupción'!#REF!="Mayor"),CONCATENATE("R5C",'Mapa riesgos corrupción'!#REF!),"")</f>
        <v>#REF!</v>
      </c>
      <c r="AC10" s="8" t="e">
        <f>IF(AND('Mapa riesgos corrupción'!#REF!="Muy Alta",'Mapa riesgos corrupción'!#REF!="Mayor"),CONCATENATE("R5C",'Mapa riesgos corrupción'!#REF!),"")</f>
        <v>#REF!</v>
      </c>
      <c r="AD10" s="8" t="e">
        <f>IF(AND('Mapa riesgos corrupción'!#REF!="Muy Alta",'Mapa riesgos corrupción'!#REF!="Mayor"),CONCATENATE("R5C",'Mapa riesgos corrupción'!#REF!),"")</f>
        <v>#REF!</v>
      </c>
      <c r="AE10" s="8" t="e">
        <f>IF(AND('Mapa riesgos corrupción'!#REF!="Muy Alta",'Mapa riesgos corrupción'!#REF!="Mayor"),CONCATENATE("R5C",'Mapa riesgos corrupción'!#REF!),"")</f>
        <v>#REF!</v>
      </c>
      <c r="AF10" s="8" t="e">
        <f>IF(AND('Mapa riesgos corrupción'!#REF!="Muy Alta",'Mapa riesgos corrupción'!#REF!="Mayor"),CONCATENATE("R5C",'Mapa riesgos corrupción'!#REF!),"")</f>
        <v>#REF!</v>
      </c>
      <c r="AG10" s="9" t="e">
        <f>IF(AND('Mapa riesgos corrupción'!#REF!="Muy Alta",'Mapa riesgos corrupción'!#REF!="Mayor"),CONCATENATE("R5C",'Mapa riesgos corrupción'!#REF!),"")</f>
        <v>#REF!</v>
      </c>
      <c r="AH10" s="10" t="e">
        <f>IF(AND('Mapa riesgos corrupción'!#REF!="Muy Alta",'Mapa riesgos corrupción'!#REF!="Catastrófico"),CONCATENATE("R5C",'Mapa riesgos corrupción'!#REF!),"")</f>
        <v>#REF!</v>
      </c>
      <c r="AI10" s="11" t="e">
        <f>IF(AND('Mapa riesgos corrupción'!#REF!="Muy Alta",'Mapa riesgos corrupción'!#REF!="Catastrófico"),CONCATENATE("R5C",'Mapa riesgos corrupción'!#REF!),"")</f>
        <v>#REF!</v>
      </c>
      <c r="AJ10" s="11" t="e">
        <f>IF(AND('Mapa riesgos corrupción'!#REF!="Muy Alta",'Mapa riesgos corrupción'!#REF!="Catastrófico"),CONCATENATE("R5C",'Mapa riesgos corrupción'!#REF!),"")</f>
        <v>#REF!</v>
      </c>
      <c r="AK10" s="11" t="e">
        <f>IF(AND('Mapa riesgos corrupción'!#REF!="Muy Alta",'Mapa riesgos corrupción'!#REF!="Catastrófico"),CONCATENATE("R5C",'Mapa riesgos corrupción'!#REF!),"")</f>
        <v>#REF!</v>
      </c>
      <c r="AL10" s="11" t="e">
        <f>IF(AND('Mapa riesgos corrupción'!#REF!="Muy Alta",'Mapa riesgos corrupción'!#REF!="Catastrófico"),CONCATENATE("R5C",'Mapa riesgos corrupción'!#REF!),"")</f>
        <v>#REF!</v>
      </c>
      <c r="AM10" s="12" t="e">
        <f>IF(AND('Mapa riesgos corrupción'!#REF!="Muy Alta",'Mapa riesgos corrupción'!#REF!="Catastrófico"),CONCATENATE("R5C",'Mapa riesgos corrupción'!#REF!),"")</f>
        <v>#REF!</v>
      </c>
      <c r="AN10" s="38"/>
      <c r="AO10" s="493"/>
      <c r="AP10" s="494"/>
      <c r="AQ10" s="494"/>
      <c r="AR10" s="494"/>
      <c r="AS10" s="494"/>
      <c r="AT10" s="495"/>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row>
    <row r="11" spans="1:91" ht="15" customHeight="1" x14ac:dyDescent="0.25">
      <c r="A11" s="38"/>
      <c r="B11" s="432"/>
      <c r="C11" s="432"/>
      <c r="D11" s="433"/>
      <c r="E11" s="473"/>
      <c r="F11" s="474"/>
      <c r="G11" s="474"/>
      <c r="H11" s="474"/>
      <c r="I11" s="475"/>
      <c r="J11" s="7" t="e">
        <f>IF(AND('Mapa riesgos corrupción'!#REF!="Muy Alta",'Mapa riesgos corrupción'!#REF!="Leve"),CONCATENATE("R6C",'Mapa riesgos corrupción'!#REF!),"")</f>
        <v>#REF!</v>
      </c>
      <c r="K11" s="8" t="e">
        <f>IF(AND('Mapa riesgos corrupción'!#REF!="Muy Alta",'Mapa riesgos corrupción'!#REF!="Leve"),CONCATENATE("R6C",'Mapa riesgos corrupción'!#REF!),"")</f>
        <v>#REF!</v>
      </c>
      <c r="L11" s="8" t="e">
        <f>IF(AND('Mapa riesgos corrupción'!#REF!="Muy Alta",'Mapa riesgos corrupción'!#REF!="Leve"),CONCATENATE("R6C",'Mapa riesgos corrupción'!#REF!),"")</f>
        <v>#REF!</v>
      </c>
      <c r="M11" s="8" t="e">
        <f>IF(AND('Mapa riesgos corrupción'!#REF!="Muy Alta",'Mapa riesgos corrupción'!#REF!="Leve"),CONCATENATE("R6C",'Mapa riesgos corrupción'!#REF!),"")</f>
        <v>#REF!</v>
      </c>
      <c r="N11" s="8" t="e">
        <f>IF(AND('Mapa riesgos corrupción'!#REF!="Muy Alta",'Mapa riesgos corrupción'!#REF!="Leve"),CONCATENATE("R6C",'Mapa riesgos corrupción'!#REF!),"")</f>
        <v>#REF!</v>
      </c>
      <c r="O11" s="9" t="e">
        <f>IF(AND('Mapa riesgos corrupción'!#REF!="Muy Alta",'Mapa riesgos corrupción'!#REF!="Leve"),CONCATENATE("R6C",'Mapa riesgos corrupción'!#REF!),"")</f>
        <v>#REF!</v>
      </c>
      <c r="P11" s="7" t="e">
        <f>IF(AND('Mapa riesgos corrupción'!#REF!="Muy Alta",'Mapa riesgos corrupción'!#REF!="Menor"),CONCATENATE("R6C",'Mapa riesgos corrupción'!#REF!),"")</f>
        <v>#REF!</v>
      </c>
      <c r="Q11" s="8" t="e">
        <f>IF(AND('Mapa riesgos corrupción'!#REF!="Muy Alta",'Mapa riesgos corrupción'!#REF!="Menor"),CONCATENATE("R6C",'Mapa riesgos corrupción'!#REF!),"")</f>
        <v>#REF!</v>
      </c>
      <c r="R11" s="8" t="e">
        <f>IF(AND('Mapa riesgos corrupción'!#REF!="Muy Alta",'Mapa riesgos corrupción'!#REF!="Menor"),CONCATENATE("R6C",'Mapa riesgos corrupción'!#REF!),"")</f>
        <v>#REF!</v>
      </c>
      <c r="S11" s="8" t="e">
        <f>IF(AND('Mapa riesgos corrupción'!#REF!="Muy Alta",'Mapa riesgos corrupción'!#REF!="Menor"),CONCATENATE("R6C",'Mapa riesgos corrupción'!#REF!),"")</f>
        <v>#REF!</v>
      </c>
      <c r="T11" s="8" t="e">
        <f>IF(AND('Mapa riesgos corrupción'!#REF!="Muy Alta",'Mapa riesgos corrupción'!#REF!="Menor"),CONCATENATE("R6C",'Mapa riesgos corrupción'!#REF!),"")</f>
        <v>#REF!</v>
      </c>
      <c r="U11" s="9" t="e">
        <f>IF(AND('Mapa riesgos corrupción'!#REF!="Muy Alta",'Mapa riesgos corrupción'!#REF!="Menor"),CONCATENATE("R6C",'Mapa riesgos corrupción'!#REF!),"")</f>
        <v>#REF!</v>
      </c>
      <c r="V11" s="7" t="e">
        <f>IF(AND('Mapa riesgos corrupción'!#REF!="Muy Alta",'Mapa riesgos corrupción'!#REF!="Moderado"),CONCATENATE("R6C",'Mapa riesgos corrupción'!#REF!),"")</f>
        <v>#REF!</v>
      </c>
      <c r="W11" s="8" t="e">
        <f>IF(AND('Mapa riesgos corrupción'!#REF!="Muy Alta",'Mapa riesgos corrupción'!#REF!="Moderado"),CONCATENATE("R6C",'Mapa riesgos corrupción'!#REF!),"")</f>
        <v>#REF!</v>
      </c>
      <c r="X11" s="8" t="e">
        <f>IF(AND('Mapa riesgos corrupción'!#REF!="Muy Alta",'Mapa riesgos corrupción'!#REF!="Moderado"),CONCATENATE("R6C",'Mapa riesgos corrupción'!#REF!),"")</f>
        <v>#REF!</v>
      </c>
      <c r="Y11" s="8" t="e">
        <f>IF(AND('Mapa riesgos corrupción'!#REF!="Muy Alta",'Mapa riesgos corrupción'!#REF!="Moderado"),CONCATENATE("R6C",'Mapa riesgos corrupción'!#REF!),"")</f>
        <v>#REF!</v>
      </c>
      <c r="Z11" s="8" t="e">
        <f>IF(AND('Mapa riesgos corrupción'!#REF!="Muy Alta",'Mapa riesgos corrupción'!#REF!="Moderado"),CONCATENATE("R6C",'Mapa riesgos corrupción'!#REF!),"")</f>
        <v>#REF!</v>
      </c>
      <c r="AA11" s="9" t="e">
        <f>IF(AND('Mapa riesgos corrupción'!#REF!="Muy Alta",'Mapa riesgos corrupción'!#REF!="Moderado"),CONCATENATE("R6C",'Mapa riesgos corrupción'!#REF!),"")</f>
        <v>#REF!</v>
      </c>
      <c r="AB11" s="7" t="e">
        <f>IF(AND('Mapa riesgos corrupción'!#REF!="Muy Alta",'Mapa riesgos corrupción'!#REF!="Mayor"),CONCATENATE("R6C",'Mapa riesgos corrupción'!#REF!),"")</f>
        <v>#REF!</v>
      </c>
      <c r="AC11" s="8" t="e">
        <f>IF(AND('Mapa riesgos corrupción'!#REF!="Muy Alta",'Mapa riesgos corrupción'!#REF!="Mayor"),CONCATENATE("R6C",'Mapa riesgos corrupción'!#REF!),"")</f>
        <v>#REF!</v>
      </c>
      <c r="AD11" s="8" t="e">
        <f>IF(AND('Mapa riesgos corrupción'!#REF!="Muy Alta",'Mapa riesgos corrupción'!#REF!="Mayor"),CONCATENATE("R6C",'Mapa riesgos corrupción'!#REF!),"")</f>
        <v>#REF!</v>
      </c>
      <c r="AE11" s="8" t="e">
        <f>IF(AND('Mapa riesgos corrupción'!#REF!="Muy Alta",'Mapa riesgos corrupción'!#REF!="Mayor"),CONCATENATE("R6C",'Mapa riesgos corrupción'!#REF!),"")</f>
        <v>#REF!</v>
      </c>
      <c r="AF11" s="8" t="e">
        <f>IF(AND('Mapa riesgos corrupción'!#REF!="Muy Alta",'Mapa riesgos corrupción'!#REF!="Mayor"),CONCATENATE("R6C",'Mapa riesgos corrupción'!#REF!),"")</f>
        <v>#REF!</v>
      </c>
      <c r="AG11" s="9" t="e">
        <f>IF(AND('Mapa riesgos corrupción'!#REF!="Muy Alta",'Mapa riesgos corrupción'!#REF!="Mayor"),CONCATENATE("R6C",'Mapa riesgos corrupción'!#REF!),"")</f>
        <v>#REF!</v>
      </c>
      <c r="AH11" s="10" t="e">
        <f>IF(AND('Mapa riesgos corrupción'!#REF!="Muy Alta",'Mapa riesgos corrupción'!#REF!="Catastrófico"),CONCATENATE("R6C",'Mapa riesgos corrupción'!#REF!),"")</f>
        <v>#REF!</v>
      </c>
      <c r="AI11" s="11" t="e">
        <f>IF(AND('Mapa riesgos corrupción'!#REF!="Muy Alta",'Mapa riesgos corrupción'!#REF!="Catastrófico"),CONCATENATE("R6C",'Mapa riesgos corrupción'!#REF!),"")</f>
        <v>#REF!</v>
      </c>
      <c r="AJ11" s="11" t="e">
        <f>IF(AND('Mapa riesgos corrupción'!#REF!="Muy Alta",'Mapa riesgos corrupción'!#REF!="Catastrófico"),CONCATENATE("R6C",'Mapa riesgos corrupción'!#REF!),"")</f>
        <v>#REF!</v>
      </c>
      <c r="AK11" s="11" t="e">
        <f>IF(AND('Mapa riesgos corrupción'!#REF!="Muy Alta",'Mapa riesgos corrupción'!#REF!="Catastrófico"),CONCATENATE("R6C",'Mapa riesgos corrupción'!#REF!),"")</f>
        <v>#REF!</v>
      </c>
      <c r="AL11" s="11" t="e">
        <f>IF(AND('Mapa riesgos corrupción'!#REF!="Muy Alta",'Mapa riesgos corrupción'!#REF!="Catastrófico"),CONCATENATE("R6C",'Mapa riesgos corrupción'!#REF!),"")</f>
        <v>#REF!</v>
      </c>
      <c r="AM11" s="12" t="e">
        <f>IF(AND('Mapa riesgos corrupción'!#REF!="Muy Alta",'Mapa riesgos corrupción'!#REF!="Catastrófico"),CONCATENATE("R6C",'Mapa riesgos corrupción'!#REF!),"")</f>
        <v>#REF!</v>
      </c>
      <c r="AN11" s="38"/>
      <c r="AO11" s="493"/>
      <c r="AP11" s="494"/>
      <c r="AQ11" s="494"/>
      <c r="AR11" s="494"/>
      <c r="AS11" s="494"/>
      <c r="AT11" s="495"/>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row>
    <row r="12" spans="1:91" ht="15" customHeight="1" x14ac:dyDescent="0.25">
      <c r="A12" s="38"/>
      <c r="B12" s="432"/>
      <c r="C12" s="432"/>
      <c r="D12" s="433"/>
      <c r="E12" s="473"/>
      <c r="F12" s="474"/>
      <c r="G12" s="474"/>
      <c r="H12" s="474"/>
      <c r="I12" s="475"/>
      <c r="J12" s="7" t="e">
        <f>IF(AND('Mapa riesgos corrupción'!#REF!="Muy Alta",'Mapa riesgos corrupción'!#REF!="Leve"),CONCATENATE("R7C",'Mapa riesgos corrupción'!#REF!),"")</f>
        <v>#REF!</v>
      </c>
      <c r="K12" s="8" t="e">
        <f>IF(AND('Mapa riesgos corrupción'!#REF!="Muy Alta",'Mapa riesgos corrupción'!#REF!="Leve"),CONCATENATE("R7C",'Mapa riesgos corrupción'!#REF!),"")</f>
        <v>#REF!</v>
      </c>
      <c r="L12" s="8" t="e">
        <f>IF(AND('Mapa riesgos corrupción'!#REF!="Muy Alta",'Mapa riesgos corrupción'!#REF!="Leve"),CONCATENATE("R7C",'Mapa riesgos corrupción'!#REF!),"")</f>
        <v>#REF!</v>
      </c>
      <c r="M12" s="8" t="e">
        <f>IF(AND('Mapa riesgos corrupción'!#REF!="Muy Alta",'Mapa riesgos corrupción'!#REF!="Leve"),CONCATENATE("R7C",'Mapa riesgos corrupción'!#REF!),"")</f>
        <v>#REF!</v>
      </c>
      <c r="N12" s="8" t="e">
        <f>IF(AND('Mapa riesgos corrupción'!#REF!="Muy Alta",'Mapa riesgos corrupción'!#REF!="Leve"),CONCATENATE("R7C",'Mapa riesgos corrupción'!#REF!),"")</f>
        <v>#REF!</v>
      </c>
      <c r="O12" s="9" t="e">
        <f>IF(AND('Mapa riesgos corrupción'!#REF!="Muy Alta",'Mapa riesgos corrupción'!#REF!="Leve"),CONCATENATE("R7C",'Mapa riesgos corrupción'!#REF!),"")</f>
        <v>#REF!</v>
      </c>
      <c r="P12" s="7" t="e">
        <f>IF(AND('Mapa riesgos corrupción'!#REF!="Muy Alta",'Mapa riesgos corrupción'!#REF!="Menor"),CONCATENATE("R7C",'Mapa riesgos corrupción'!#REF!),"")</f>
        <v>#REF!</v>
      </c>
      <c r="Q12" s="8" t="e">
        <f>IF(AND('Mapa riesgos corrupción'!#REF!="Muy Alta",'Mapa riesgos corrupción'!#REF!="Menor"),CONCATENATE("R7C",'Mapa riesgos corrupción'!#REF!),"")</f>
        <v>#REF!</v>
      </c>
      <c r="R12" s="8" t="e">
        <f>IF(AND('Mapa riesgos corrupción'!#REF!="Muy Alta",'Mapa riesgos corrupción'!#REF!="Menor"),CONCATENATE("R7C",'Mapa riesgos corrupción'!#REF!),"")</f>
        <v>#REF!</v>
      </c>
      <c r="S12" s="8" t="e">
        <f>IF(AND('Mapa riesgos corrupción'!#REF!="Muy Alta",'Mapa riesgos corrupción'!#REF!="Menor"),CONCATENATE("R7C",'Mapa riesgos corrupción'!#REF!),"")</f>
        <v>#REF!</v>
      </c>
      <c r="T12" s="8" t="e">
        <f>IF(AND('Mapa riesgos corrupción'!#REF!="Muy Alta",'Mapa riesgos corrupción'!#REF!="Menor"),CONCATENATE("R7C",'Mapa riesgos corrupción'!#REF!),"")</f>
        <v>#REF!</v>
      </c>
      <c r="U12" s="9" t="e">
        <f>IF(AND('Mapa riesgos corrupción'!#REF!="Muy Alta",'Mapa riesgos corrupción'!#REF!="Menor"),CONCATENATE("R7C",'Mapa riesgos corrupción'!#REF!),"")</f>
        <v>#REF!</v>
      </c>
      <c r="V12" s="7" t="e">
        <f>IF(AND('Mapa riesgos corrupción'!#REF!="Muy Alta",'Mapa riesgos corrupción'!#REF!="Moderado"),CONCATENATE("R7C",'Mapa riesgos corrupción'!#REF!),"")</f>
        <v>#REF!</v>
      </c>
      <c r="W12" s="8" t="e">
        <f>IF(AND('Mapa riesgos corrupción'!#REF!="Muy Alta",'Mapa riesgos corrupción'!#REF!="Moderado"),CONCATENATE("R7C",'Mapa riesgos corrupción'!#REF!),"")</f>
        <v>#REF!</v>
      </c>
      <c r="X12" s="8" t="e">
        <f>IF(AND('Mapa riesgos corrupción'!#REF!="Muy Alta",'Mapa riesgos corrupción'!#REF!="Moderado"),CONCATENATE("R7C",'Mapa riesgos corrupción'!#REF!),"")</f>
        <v>#REF!</v>
      </c>
      <c r="Y12" s="8" t="e">
        <f>IF(AND('Mapa riesgos corrupción'!#REF!="Muy Alta",'Mapa riesgos corrupción'!#REF!="Moderado"),CONCATENATE("R7C",'Mapa riesgos corrupción'!#REF!),"")</f>
        <v>#REF!</v>
      </c>
      <c r="Z12" s="8" t="e">
        <f>IF(AND('Mapa riesgos corrupción'!#REF!="Muy Alta",'Mapa riesgos corrupción'!#REF!="Moderado"),CONCATENATE("R7C",'Mapa riesgos corrupción'!#REF!),"")</f>
        <v>#REF!</v>
      </c>
      <c r="AA12" s="9" t="e">
        <f>IF(AND('Mapa riesgos corrupción'!#REF!="Muy Alta",'Mapa riesgos corrupción'!#REF!="Moderado"),CONCATENATE("R7C",'Mapa riesgos corrupción'!#REF!),"")</f>
        <v>#REF!</v>
      </c>
      <c r="AB12" s="7" t="e">
        <f>IF(AND('Mapa riesgos corrupción'!#REF!="Muy Alta",'Mapa riesgos corrupción'!#REF!="Mayor"),CONCATENATE("R7C",'Mapa riesgos corrupción'!#REF!),"")</f>
        <v>#REF!</v>
      </c>
      <c r="AC12" s="8" t="e">
        <f>IF(AND('Mapa riesgos corrupción'!#REF!="Muy Alta",'Mapa riesgos corrupción'!#REF!="Mayor"),CONCATENATE("R7C",'Mapa riesgos corrupción'!#REF!),"")</f>
        <v>#REF!</v>
      </c>
      <c r="AD12" s="8" t="e">
        <f>IF(AND('Mapa riesgos corrupción'!#REF!="Muy Alta",'Mapa riesgos corrupción'!#REF!="Mayor"),CONCATENATE("R7C",'Mapa riesgos corrupción'!#REF!),"")</f>
        <v>#REF!</v>
      </c>
      <c r="AE12" s="8" t="e">
        <f>IF(AND('Mapa riesgos corrupción'!#REF!="Muy Alta",'Mapa riesgos corrupción'!#REF!="Mayor"),CONCATENATE("R7C",'Mapa riesgos corrupción'!#REF!),"")</f>
        <v>#REF!</v>
      </c>
      <c r="AF12" s="8" t="e">
        <f>IF(AND('Mapa riesgos corrupción'!#REF!="Muy Alta",'Mapa riesgos corrupción'!#REF!="Mayor"),CONCATENATE("R7C",'Mapa riesgos corrupción'!#REF!),"")</f>
        <v>#REF!</v>
      </c>
      <c r="AG12" s="9" t="e">
        <f>IF(AND('Mapa riesgos corrupción'!#REF!="Muy Alta",'Mapa riesgos corrupción'!#REF!="Mayor"),CONCATENATE("R7C",'Mapa riesgos corrupción'!#REF!),"")</f>
        <v>#REF!</v>
      </c>
      <c r="AH12" s="10" t="e">
        <f>IF(AND('Mapa riesgos corrupción'!#REF!="Muy Alta",'Mapa riesgos corrupción'!#REF!="Catastrófico"),CONCATENATE("R7C",'Mapa riesgos corrupción'!#REF!),"")</f>
        <v>#REF!</v>
      </c>
      <c r="AI12" s="11" t="e">
        <f>IF(AND('Mapa riesgos corrupción'!#REF!="Muy Alta",'Mapa riesgos corrupción'!#REF!="Catastrófico"),CONCATENATE("R7C",'Mapa riesgos corrupción'!#REF!),"")</f>
        <v>#REF!</v>
      </c>
      <c r="AJ12" s="11" t="e">
        <f>IF(AND('Mapa riesgos corrupción'!#REF!="Muy Alta",'Mapa riesgos corrupción'!#REF!="Catastrófico"),CONCATENATE("R7C",'Mapa riesgos corrupción'!#REF!),"")</f>
        <v>#REF!</v>
      </c>
      <c r="AK12" s="11" t="e">
        <f>IF(AND('Mapa riesgos corrupción'!#REF!="Muy Alta",'Mapa riesgos corrupción'!#REF!="Catastrófico"),CONCATENATE("R7C",'Mapa riesgos corrupción'!#REF!),"")</f>
        <v>#REF!</v>
      </c>
      <c r="AL12" s="11" t="e">
        <f>IF(AND('Mapa riesgos corrupción'!#REF!="Muy Alta",'Mapa riesgos corrupción'!#REF!="Catastrófico"),CONCATENATE("R7C",'Mapa riesgos corrupción'!#REF!),"")</f>
        <v>#REF!</v>
      </c>
      <c r="AM12" s="12" t="e">
        <f>IF(AND('Mapa riesgos corrupción'!#REF!="Muy Alta",'Mapa riesgos corrupción'!#REF!="Catastrófico"),CONCATENATE("R7C",'Mapa riesgos corrupción'!#REF!),"")</f>
        <v>#REF!</v>
      </c>
      <c r="AN12" s="38"/>
      <c r="AO12" s="493"/>
      <c r="AP12" s="494"/>
      <c r="AQ12" s="494"/>
      <c r="AR12" s="494"/>
      <c r="AS12" s="494"/>
      <c r="AT12" s="495"/>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row>
    <row r="13" spans="1:91" ht="15" customHeight="1" x14ac:dyDescent="0.25">
      <c r="A13" s="38"/>
      <c r="B13" s="432"/>
      <c r="C13" s="432"/>
      <c r="D13" s="433"/>
      <c r="E13" s="473"/>
      <c r="F13" s="474"/>
      <c r="G13" s="474"/>
      <c r="H13" s="474"/>
      <c r="I13" s="475"/>
      <c r="J13" s="7" t="e">
        <f>IF(AND('Mapa riesgos corrupción'!#REF!="Muy Alta",'Mapa riesgos corrupción'!#REF!="Leve"),CONCATENATE("R8C",'Mapa riesgos corrupción'!#REF!),"")</f>
        <v>#REF!</v>
      </c>
      <c r="K13" s="8" t="e">
        <f>IF(AND('Mapa riesgos corrupción'!#REF!="Muy Alta",'Mapa riesgos corrupción'!#REF!="Leve"),CONCATENATE("R8C",'Mapa riesgos corrupción'!#REF!),"")</f>
        <v>#REF!</v>
      </c>
      <c r="L13" s="8" t="e">
        <f>IF(AND('Mapa riesgos corrupción'!#REF!="Muy Alta",'Mapa riesgos corrupción'!#REF!="Leve"),CONCATENATE("R8C",'Mapa riesgos corrupción'!#REF!),"")</f>
        <v>#REF!</v>
      </c>
      <c r="M13" s="8" t="e">
        <f>IF(AND('Mapa riesgos corrupción'!#REF!="Muy Alta",'Mapa riesgos corrupción'!#REF!="Leve"),CONCATENATE("R8C",'Mapa riesgos corrupción'!#REF!),"")</f>
        <v>#REF!</v>
      </c>
      <c r="N13" s="8" t="e">
        <f>IF(AND('Mapa riesgos corrupción'!#REF!="Muy Alta",'Mapa riesgos corrupción'!#REF!="Leve"),CONCATENATE("R8C",'Mapa riesgos corrupción'!#REF!),"")</f>
        <v>#REF!</v>
      </c>
      <c r="O13" s="9" t="e">
        <f>IF(AND('Mapa riesgos corrupción'!#REF!="Muy Alta",'Mapa riesgos corrupción'!#REF!="Leve"),CONCATENATE("R8C",'Mapa riesgos corrupción'!#REF!),"")</f>
        <v>#REF!</v>
      </c>
      <c r="P13" s="7" t="e">
        <f>IF(AND('Mapa riesgos corrupción'!#REF!="Muy Alta",'Mapa riesgos corrupción'!#REF!="Menor"),CONCATENATE("R8C",'Mapa riesgos corrupción'!#REF!),"")</f>
        <v>#REF!</v>
      </c>
      <c r="Q13" s="8" t="e">
        <f>IF(AND('Mapa riesgos corrupción'!#REF!="Muy Alta",'Mapa riesgos corrupción'!#REF!="Menor"),CONCATENATE("R8C",'Mapa riesgos corrupción'!#REF!),"")</f>
        <v>#REF!</v>
      </c>
      <c r="R13" s="8" t="e">
        <f>IF(AND('Mapa riesgos corrupción'!#REF!="Muy Alta",'Mapa riesgos corrupción'!#REF!="Menor"),CONCATENATE("R8C",'Mapa riesgos corrupción'!#REF!),"")</f>
        <v>#REF!</v>
      </c>
      <c r="S13" s="8" t="e">
        <f>IF(AND('Mapa riesgos corrupción'!#REF!="Muy Alta",'Mapa riesgos corrupción'!#REF!="Menor"),CONCATENATE("R8C",'Mapa riesgos corrupción'!#REF!),"")</f>
        <v>#REF!</v>
      </c>
      <c r="T13" s="8" t="e">
        <f>IF(AND('Mapa riesgos corrupción'!#REF!="Muy Alta",'Mapa riesgos corrupción'!#REF!="Menor"),CONCATENATE("R8C",'Mapa riesgos corrupción'!#REF!),"")</f>
        <v>#REF!</v>
      </c>
      <c r="U13" s="9" t="e">
        <f>IF(AND('Mapa riesgos corrupción'!#REF!="Muy Alta",'Mapa riesgos corrupción'!#REF!="Menor"),CONCATENATE("R8C",'Mapa riesgos corrupción'!#REF!),"")</f>
        <v>#REF!</v>
      </c>
      <c r="V13" s="7" t="e">
        <f>IF(AND('Mapa riesgos corrupción'!#REF!="Muy Alta",'Mapa riesgos corrupción'!#REF!="Moderado"),CONCATENATE("R8C",'Mapa riesgos corrupción'!#REF!),"")</f>
        <v>#REF!</v>
      </c>
      <c r="W13" s="8" t="e">
        <f>IF(AND('Mapa riesgos corrupción'!#REF!="Muy Alta",'Mapa riesgos corrupción'!#REF!="Moderado"),CONCATENATE("R8C",'Mapa riesgos corrupción'!#REF!),"")</f>
        <v>#REF!</v>
      </c>
      <c r="X13" s="8" t="e">
        <f>IF(AND('Mapa riesgos corrupción'!#REF!="Muy Alta",'Mapa riesgos corrupción'!#REF!="Moderado"),CONCATENATE("R8C",'Mapa riesgos corrupción'!#REF!),"")</f>
        <v>#REF!</v>
      </c>
      <c r="Y13" s="8" t="e">
        <f>IF(AND('Mapa riesgos corrupción'!#REF!="Muy Alta",'Mapa riesgos corrupción'!#REF!="Moderado"),CONCATENATE("R8C",'Mapa riesgos corrupción'!#REF!),"")</f>
        <v>#REF!</v>
      </c>
      <c r="Z13" s="8" t="e">
        <f>IF(AND('Mapa riesgos corrupción'!#REF!="Muy Alta",'Mapa riesgos corrupción'!#REF!="Moderado"),CONCATENATE("R8C",'Mapa riesgos corrupción'!#REF!),"")</f>
        <v>#REF!</v>
      </c>
      <c r="AA13" s="9" t="e">
        <f>IF(AND('Mapa riesgos corrupción'!#REF!="Muy Alta",'Mapa riesgos corrupción'!#REF!="Moderado"),CONCATENATE("R8C",'Mapa riesgos corrupción'!#REF!),"")</f>
        <v>#REF!</v>
      </c>
      <c r="AB13" s="7" t="e">
        <f>IF(AND('Mapa riesgos corrupción'!#REF!="Muy Alta",'Mapa riesgos corrupción'!#REF!="Mayor"),CONCATENATE("R8C",'Mapa riesgos corrupción'!#REF!),"")</f>
        <v>#REF!</v>
      </c>
      <c r="AC13" s="8" t="e">
        <f>IF(AND('Mapa riesgos corrupción'!#REF!="Muy Alta",'Mapa riesgos corrupción'!#REF!="Mayor"),CONCATENATE("R8C",'Mapa riesgos corrupción'!#REF!),"")</f>
        <v>#REF!</v>
      </c>
      <c r="AD13" s="8" t="e">
        <f>IF(AND('Mapa riesgos corrupción'!#REF!="Muy Alta",'Mapa riesgos corrupción'!#REF!="Mayor"),CONCATENATE("R8C",'Mapa riesgos corrupción'!#REF!),"")</f>
        <v>#REF!</v>
      </c>
      <c r="AE13" s="8" t="e">
        <f>IF(AND('Mapa riesgos corrupción'!#REF!="Muy Alta",'Mapa riesgos corrupción'!#REF!="Mayor"),CONCATENATE("R8C",'Mapa riesgos corrupción'!#REF!),"")</f>
        <v>#REF!</v>
      </c>
      <c r="AF13" s="8" t="e">
        <f>IF(AND('Mapa riesgos corrupción'!#REF!="Muy Alta",'Mapa riesgos corrupción'!#REF!="Mayor"),CONCATENATE("R8C",'Mapa riesgos corrupción'!#REF!),"")</f>
        <v>#REF!</v>
      </c>
      <c r="AG13" s="9" t="e">
        <f>IF(AND('Mapa riesgos corrupción'!#REF!="Muy Alta",'Mapa riesgos corrupción'!#REF!="Mayor"),CONCATENATE("R8C",'Mapa riesgos corrupción'!#REF!),"")</f>
        <v>#REF!</v>
      </c>
      <c r="AH13" s="10" t="e">
        <f>IF(AND('Mapa riesgos corrupción'!#REF!="Muy Alta",'Mapa riesgos corrupción'!#REF!="Catastrófico"),CONCATENATE("R8C",'Mapa riesgos corrupción'!#REF!),"")</f>
        <v>#REF!</v>
      </c>
      <c r="AI13" s="11" t="e">
        <f>IF(AND('Mapa riesgos corrupción'!#REF!="Muy Alta",'Mapa riesgos corrupción'!#REF!="Catastrófico"),CONCATENATE("R8C",'Mapa riesgos corrupción'!#REF!),"")</f>
        <v>#REF!</v>
      </c>
      <c r="AJ13" s="11" t="e">
        <f>IF(AND('Mapa riesgos corrupción'!#REF!="Muy Alta",'Mapa riesgos corrupción'!#REF!="Catastrófico"),CONCATENATE("R8C",'Mapa riesgos corrupción'!#REF!),"")</f>
        <v>#REF!</v>
      </c>
      <c r="AK13" s="11" t="e">
        <f>IF(AND('Mapa riesgos corrupción'!#REF!="Muy Alta",'Mapa riesgos corrupción'!#REF!="Catastrófico"),CONCATENATE("R8C",'Mapa riesgos corrupción'!#REF!),"")</f>
        <v>#REF!</v>
      </c>
      <c r="AL13" s="11" t="e">
        <f>IF(AND('Mapa riesgos corrupción'!#REF!="Muy Alta",'Mapa riesgos corrupción'!#REF!="Catastrófico"),CONCATENATE("R8C",'Mapa riesgos corrupción'!#REF!),"")</f>
        <v>#REF!</v>
      </c>
      <c r="AM13" s="12" t="e">
        <f>IF(AND('Mapa riesgos corrupción'!#REF!="Muy Alta",'Mapa riesgos corrupción'!#REF!="Catastrófico"),CONCATENATE("R8C",'Mapa riesgos corrupción'!#REF!),"")</f>
        <v>#REF!</v>
      </c>
      <c r="AN13" s="38"/>
      <c r="AO13" s="493"/>
      <c r="AP13" s="494"/>
      <c r="AQ13" s="494"/>
      <c r="AR13" s="494"/>
      <c r="AS13" s="494"/>
      <c r="AT13" s="495"/>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row>
    <row r="14" spans="1:91" ht="15" customHeight="1" x14ac:dyDescent="0.25">
      <c r="A14" s="38"/>
      <c r="B14" s="432"/>
      <c r="C14" s="432"/>
      <c r="D14" s="433"/>
      <c r="E14" s="473"/>
      <c r="F14" s="474"/>
      <c r="G14" s="474"/>
      <c r="H14" s="474"/>
      <c r="I14" s="475"/>
      <c r="J14" s="7" t="e">
        <f>IF(AND('Mapa riesgos corrupción'!#REF!="Muy Alta",'Mapa riesgos corrupción'!#REF!="Leve"),CONCATENATE("R9C",'Mapa riesgos corrupción'!#REF!),"")</f>
        <v>#REF!</v>
      </c>
      <c r="K14" s="8" t="e">
        <f>IF(AND('Mapa riesgos corrupción'!#REF!="Muy Alta",'Mapa riesgos corrupción'!#REF!="Leve"),CONCATENATE("R9C",'Mapa riesgos corrupción'!#REF!),"")</f>
        <v>#REF!</v>
      </c>
      <c r="L14" s="8" t="e">
        <f>IF(AND('Mapa riesgos corrupción'!#REF!="Muy Alta",'Mapa riesgos corrupción'!#REF!="Leve"),CONCATENATE("R9C",'Mapa riesgos corrupción'!#REF!),"")</f>
        <v>#REF!</v>
      </c>
      <c r="M14" s="8" t="e">
        <f>IF(AND('Mapa riesgos corrupción'!#REF!="Muy Alta",'Mapa riesgos corrupción'!#REF!="Leve"),CONCATENATE("R9C",'Mapa riesgos corrupción'!#REF!),"")</f>
        <v>#REF!</v>
      </c>
      <c r="N14" s="8" t="e">
        <f>IF(AND('Mapa riesgos corrupción'!#REF!="Muy Alta",'Mapa riesgos corrupción'!#REF!="Leve"),CONCATENATE("R9C",'Mapa riesgos corrupción'!#REF!),"")</f>
        <v>#REF!</v>
      </c>
      <c r="O14" s="9" t="e">
        <f>IF(AND('Mapa riesgos corrupción'!#REF!="Muy Alta",'Mapa riesgos corrupción'!#REF!="Leve"),CONCATENATE("R9C",'Mapa riesgos corrupción'!#REF!),"")</f>
        <v>#REF!</v>
      </c>
      <c r="P14" s="7" t="e">
        <f>IF(AND('Mapa riesgos corrupción'!#REF!="Muy Alta",'Mapa riesgos corrupción'!#REF!="Menor"),CONCATENATE("R9C",'Mapa riesgos corrupción'!#REF!),"")</f>
        <v>#REF!</v>
      </c>
      <c r="Q14" s="8" t="e">
        <f>IF(AND('Mapa riesgos corrupción'!#REF!="Muy Alta",'Mapa riesgos corrupción'!#REF!="Menor"),CONCATENATE("R9C",'Mapa riesgos corrupción'!#REF!),"")</f>
        <v>#REF!</v>
      </c>
      <c r="R14" s="8" t="e">
        <f>IF(AND('Mapa riesgos corrupción'!#REF!="Muy Alta",'Mapa riesgos corrupción'!#REF!="Menor"),CONCATENATE("R9C",'Mapa riesgos corrupción'!#REF!),"")</f>
        <v>#REF!</v>
      </c>
      <c r="S14" s="8" t="e">
        <f>IF(AND('Mapa riesgos corrupción'!#REF!="Muy Alta",'Mapa riesgos corrupción'!#REF!="Menor"),CONCATENATE("R9C",'Mapa riesgos corrupción'!#REF!),"")</f>
        <v>#REF!</v>
      </c>
      <c r="T14" s="8" t="e">
        <f>IF(AND('Mapa riesgos corrupción'!#REF!="Muy Alta",'Mapa riesgos corrupción'!#REF!="Menor"),CONCATENATE("R9C",'Mapa riesgos corrupción'!#REF!),"")</f>
        <v>#REF!</v>
      </c>
      <c r="U14" s="9" t="e">
        <f>IF(AND('Mapa riesgos corrupción'!#REF!="Muy Alta",'Mapa riesgos corrupción'!#REF!="Menor"),CONCATENATE("R9C",'Mapa riesgos corrupción'!#REF!),"")</f>
        <v>#REF!</v>
      </c>
      <c r="V14" s="7" t="e">
        <f>IF(AND('Mapa riesgos corrupción'!#REF!="Muy Alta",'Mapa riesgos corrupción'!#REF!="Moderado"),CONCATENATE("R9C",'Mapa riesgos corrupción'!#REF!),"")</f>
        <v>#REF!</v>
      </c>
      <c r="W14" s="8" t="e">
        <f>IF(AND('Mapa riesgos corrupción'!#REF!="Muy Alta",'Mapa riesgos corrupción'!#REF!="Moderado"),CONCATENATE("R9C",'Mapa riesgos corrupción'!#REF!),"")</f>
        <v>#REF!</v>
      </c>
      <c r="X14" s="8" t="e">
        <f>IF(AND('Mapa riesgos corrupción'!#REF!="Muy Alta",'Mapa riesgos corrupción'!#REF!="Moderado"),CONCATENATE("R9C",'Mapa riesgos corrupción'!#REF!),"")</f>
        <v>#REF!</v>
      </c>
      <c r="Y14" s="8" t="e">
        <f>IF(AND('Mapa riesgos corrupción'!#REF!="Muy Alta",'Mapa riesgos corrupción'!#REF!="Moderado"),CONCATENATE("R9C",'Mapa riesgos corrupción'!#REF!),"")</f>
        <v>#REF!</v>
      </c>
      <c r="Z14" s="8" t="e">
        <f>IF(AND('Mapa riesgos corrupción'!#REF!="Muy Alta",'Mapa riesgos corrupción'!#REF!="Moderado"),CONCATENATE("R9C",'Mapa riesgos corrupción'!#REF!),"")</f>
        <v>#REF!</v>
      </c>
      <c r="AA14" s="9" t="e">
        <f>IF(AND('Mapa riesgos corrupción'!#REF!="Muy Alta",'Mapa riesgos corrupción'!#REF!="Moderado"),CONCATENATE("R9C",'Mapa riesgos corrupción'!#REF!),"")</f>
        <v>#REF!</v>
      </c>
      <c r="AB14" s="7" t="e">
        <f>IF(AND('Mapa riesgos corrupción'!#REF!="Muy Alta",'Mapa riesgos corrupción'!#REF!="Mayor"),CONCATENATE("R9C",'Mapa riesgos corrupción'!#REF!),"")</f>
        <v>#REF!</v>
      </c>
      <c r="AC14" s="8" t="e">
        <f>IF(AND('Mapa riesgos corrupción'!#REF!="Muy Alta",'Mapa riesgos corrupción'!#REF!="Mayor"),CONCATENATE("R9C",'Mapa riesgos corrupción'!#REF!),"")</f>
        <v>#REF!</v>
      </c>
      <c r="AD14" s="8" t="e">
        <f>IF(AND('Mapa riesgos corrupción'!#REF!="Muy Alta",'Mapa riesgos corrupción'!#REF!="Mayor"),CONCATENATE("R9C",'Mapa riesgos corrupción'!#REF!),"")</f>
        <v>#REF!</v>
      </c>
      <c r="AE14" s="8" t="e">
        <f>IF(AND('Mapa riesgos corrupción'!#REF!="Muy Alta",'Mapa riesgos corrupción'!#REF!="Mayor"),CONCATENATE("R9C",'Mapa riesgos corrupción'!#REF!),"")</f>
        <v>#REF!</v>
      </c>
      <c r="AF14" s="8" t="e">
        <f>IF(AND('Mapa riesgos corrupción'!#REF!="Muy Alta",'Mapa riesgos corrupción'!#REF!="Mayor"),CONCATENATE("R9C",'Mapa riesgos corrupción'!#REF!),"")</f>
        <v>#REF!</v>
      </c>
      <c r="AG14" s="9" t="e">
        <f>IF(AND('Mapa riesgos corrupción'!#REF!="Muy Alta",'Mapa riesgos corrupción'!#REF!="Mayor"),CONCATENATE("R9C",'Mapa riesgos corrupción'!#REF!),"")</f>
        <v>#REF!</v>
      </c>
      <c r="AH14" s="10" t="e">
        <f>IF(AND('Mapa riesgos corrupción'!#REF!="Muy Alta",'Mapa riesgos corrupción'!#REF!="Catastrófico"),CONCATENATE("R9C",'Mapa riesgos corrupción'!#REF!),"")</f>
        <v>#REF!</v>
      </c>
      <c r="AI14" s="11" t="e">
        <f>IF(AND('Mapa riesgos corrupción'!#REF!="Muy Alta",'Mapa riesgos corrupción'!#REF!="Catastrófico"),CONCATENATE("R9C",'Mapa riesgos corrupción'!#REF!),"")</f>
        <v>#REF!</v>
      </c>
      <c r="AJ14" s="11" t="e">
        <f>IF(AND('Mapa riesgos corrupción'!#REF!="Muy Alta",'Mapa riesgos corrupción'!#REF!="Catastrófico"),CONCATENATE("R9C",'Mapa riesgos corrupción'!#REF!),"")</f>
        <v>#REF!</v>
      </c>
      <c r="AK14" s="11" t="e">
        <f>IF(AND('Mapa riesgos corrupción'!#REF!="Muy Alta",'Mapa riesgos corrupción'!#REF!="Catastrófico"),CONCATENATE("R9C",'Mapa riesgos corrupción'!#REF!),"")</f>
        <v>#REF!</v>
      </c>
      <c r="AL14" s="11" t="e">
        <f>IF(AND('Mapa riesgos corrupción'!#REF!="Muy Alta",'Mapa riesgos corrupción'!#REF!="Catastrófico"),CONCATENATE("R9C",'Mapa riesgos corrupción'!#REF!),"")</f>
        <v>#REF!</v>
      </c>
      <c r="AM14" s="12" t="e">
        <f>IF(AND('Mapa riesgos corrupción'!#REF!="Muy Alta",'Mapa riesgos corrupción'!#REF!="Catastrófico"),CONCATENATE("R9C",'Mapa riesgos corrupción'!#REF!),"")</f>
        <v>#REF!</v>
      </c>
      <c r="AN14" s="38"/>
      <c r="AO14" s="493"/>
      <c r="AP14" s="494"/>
      <c r="AQ14" s="494"/>
      <c r="AR14" s="494"/>
      <c r="AS14" s="494"/>
      <c r="AT14" s="495"/>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row>
    <row r="15" spans="1:91" ht="15.75" customHeight="1" thickBot="1" x14ac:dyDescent="0.3">
      <c r="A15" s="38"/>
      <c r="B15" s="432"/>
      <c r="C15" s="432"/>
      <c r="D15" s="433"/>
      <c r="E15" s="476"/>
      <c r="F15" s="477"/>
      <c r="G15" s="477"/>
      <c r="H15" s="477"/>
      <c r="I15" s="478"/>
      <c r="J15" s="13" t="e">
        <f>IF(AND('Mapa riesgos corrupción'!#REF!="Muy Alta",'Mapa riesgos corrupción'!#REF!="Leve"),CONCATENATE("R10C",'Mapa riesgos corrupción'!#REF!),"")</f>
        <v>#REF!</v>
      </c>
      <c r="K15" s="14" t="e">
        <f>IF(AND('Mapa riesgos corrupción'!#REF!="Muy Alta",'Mapa riesgos corrupción'!#REF!="Leve"),CONCATENATE("R10C",'Mapa riesgos corrupción'!#REF!),"")</f>
        <v>#REF!</v>
      </c>
      <c r="L15" s="14" t="e">
        <f>IF(AND('Mapa riesgos corrupción'!#REF!="Muy Alta",'Mapa riesgos corrupción'!#REF!="Leve"),CONCATENATE("R10C",'Mapa riesgos corrupción'!#REF!),"")</f>
        <v>#REF!</v>
      </c>
      <c r="M15" s="14" t="e">
        <f>IF(AND('Mapa riesgos corrupción'!#REF!="Muy Alta",'Mapa riesgos corrupción'!#REF!="Leve"),CONCATENATE("R10C",'Mapa riesgos corrupción'!#REF!),"")</f>
        <v>#REF!</v>
      </c>
      <c r="N15" s="14" t="e">
        <f>IF(AND('Mapa riesgos corrupción'!#REF!="Muy Alta",'Mapa riesgos corrupción'!#REF!="Leve"),CONCATENATE("R10C",'Mapa riesgos corrupción'!#REF!),"")</f>
        <v>#REF!</v>
      </c>
      <c r="O15" s="15" t="e">
        <f>IF(AND('Mapa riesgos corrupción'!#REF!="Muy Alta",'Mapa riesgos corrupción'!#REF!="Leve"),CONCATENATE("R10C",'Mapa riesgos corrupción'!#REF!),"")</f>
        <v>#REF!</v>
      </c>
      <c r="P15" s="7" t="e">
        <f>IF(AND('Mapa riesgos corrupción'!#REF!="Muy Alta",'Mapa riesgos corrupción'!#REF!="Menor"),CONCATENATE("R10C",'Mapa riesgos corrupción'!#REF!),"")</f>
        <v>#REF!</v>
      </c>
      <c r="Q15" s="8" t="e">
        <f>IF(AND('Mapa riesgos corrupción'!#REF!="Muy Alta",'Mapa riesgos corrupción'!#REF!="Menor"),CONCATENATE("R10C",'Mapa riesgos corrupción'!#REF!),"")</f>
        <v>#REF!</v>
      </c>
      <c r="R15" s="8" t="e">
        <f>IF(AND('Mapa riesgos corrupción'!#REF!="Muy Alta",'Mapa riesgos corrupción'!#REF!="Menor"),CONCATENATE("R10C",'Mapa riesgos corrupción'!#REF!),"")</f>
        <v>#REF!</v>
      </c>
      <c r="S15" s="8" t="e">
        <f>IF(AND('Mapa riesgos corrupción'!#REF!="Muy Alta",'Mapa riesgos corrupción'!#REF!="Menor"),CONCATENATE("R10C",'Mapa riesgos corrupción'!#REF!),"")</f>
        <v>#REF!</v>
      </c>
      <c r="T15" s="8" t="e">
        <f>IF(AND('Mapa riesgos corrupción'!#REF!="Muy Alta",'Mapa riesgos corrupción'!#REF!="Menor"),CONCATENATE("R10C",'Mapa riesgos corrupción'!#REF!),"")</f>
        <v>#REF!</v>
      </c>
      <c r="U15" s="9" t="e">
        <f>IF(AND('Mapa riesgos corrupción'!#REF!="Muy Alta",'Mapa riesgos corrupción'!#REF!="Menor"),CONCATENATE("R10C",'Mapa riesgos corrupción'!#REF!),"")</f>
        <v>#REF!</v>
      </c>
      <c r="V15" s="13" t="e">
        <f>IF(AND('Mapa riesgos corrupción'!#REF!="Muy Alta",'Mapa riesgos corrupción'!#REF!="Moderado"),CONCATENATE("R10C",'Mapa riesgos corrupción'!#REF!),"")</f>
        <v>#REF!</v>
      </c>
      <c r="W15" s="14" t="e">
        <f>IF(AND('Mapa riesgos corrupción'!#REF!="Muy Alta",'Mapa riesgos corrupción'!#REF!="Moderado"),CONCATENATE("R10C",'Mapa riesgos corrupción'!#REF!),"")</f>
        <v>#REF!</v>
      </c>
      <c r="X15" s="14" t="e">
        <f>IF(AND('Mapa riesgos corrupción'!#REF!="Muy Alta",'Mapa riesgos corrupción'!#REF!="Moderado"),CONCATENATE("R10C",'Mapa riesgos corrupción'!#REF!),"")</f>
        <v>#REF!</v>
      </c>
      <c r="Y15" s="14" t="e">
        <f>IF(AND('Mapa riesgos corrupción'!#REF!="Muy Alta",'Mapa riesgos corrupción'!#REF!="Moderado"),CONCATENATE("R10C",'Mapa riesgos corrupción'!#REF!),"")</f>
        <v>#REF!</v>
      </c>
      <c r="Z15" s="14" t="e">
        <f>IF(AND('Mapa riesgos corrupción'!#REF!="Muy Alta",'Mapa riesgos corrupción'!#REF!="Moderado"),CONCATENATE("R10C",'Mapa riesgos corrupción'!#REF!),"")</f>
        <v>#REF!</v>
      </c>
      <c r="AA15" s="15" t="e">
        <f>IF(AND('Mapa riesgos corrupción'!#REF!="Muy Alta",'Mapa riesgos corrupción'!#REF!="Moderado"),CONCATENATE("R10C",'Mapa riesgos corrupción'!#REF!),"")</f>
        <v>#REF!</v>
      </c>
      <c r="AB15" s="7" t="e">
        <f>IF(AND('Mapa riesgos corrupción'!#REF!="Muy Alta",'Mapa riesgos corrupción'!#REF!="Mayor"),CONCATENATE("R10C",'Mapa riesgos corrupción'!#REF!),"")</f>
        <v>#REF!</v>
      </c>
      <c r="AC15" s="8" t="e">
        <f>IF(AND('Mapa riesgos corrupción'!#REF!="Muy Alta",'Mapa riesgos corrupción'!#REF!="Mayor"),CONCATENATE("R10C",'Mapa riesgos corrupción'!#REF!),"")</f>
        <v>#REF!</v>
      </c>
      <c r="AD15" s="8" t="e">
        <f>IF(AND('Mapa riesgos corrupción'!#REF!="Muy Alta",'Mapa riesgos corrupción'!#REF!="Mayor"),CONCATENATE("R10C",'Mapa riesgos corrupción'!#REF!),"")</f>
        <v>#REF!</v>
      </c>
      <c r="AE15" s="8" t="e">
        <f>IF(AND('Mapa riesgos corrupción'!#REF!="Muy Alta",'Mapa riesgos corrupción'!#REF!="Mayor"),CONCATENATE("R10C",'Mapa riesgos corrupción'!#REF!),"")</f>
        <v>#REF!</v>
      </c>
      <c r="AF15" s="8" t="e">
        <f>IF(AND('Mapa riesgos corrupción'!#REF!="Muy Alta",'Mapa riesgos corrupción'!#REF!="Mayor"),CONCATENATE("R10C",'Mapa riesgos corrupción'!#REF!),"")</f>
        <v>#REF!</v>
      </c>
      <c r="AG15" s="9" t="e">
        <f>IF(AND('Mapa riesgos corrupción'!#REF!="Muy Alta",'Mapa riesgos corrupción'!#REF!="Mayor"),CONCATENATE("R10C",'Mapa riesgos corrupción'!#REF!),"")</f>
        <v>#REF!</v>
      </c>
      <c r="AH15" s="16" t="e">
        <f>IF(AND('Mapa riesgos corrupción'!#REF!="Muy Alta",'Mapa riesgos corrupción'!#REF!="Catastrófico"),CONCATENATE("R10C",'Mapa riesgos corrupción'!#REF!),"")</f>
        <v>#REF!</v>
      </c>
      <c r="AI15" s="17" t="e">
        <f>IF(AND('Mapa riesgos corrupción'!#REF!="Muy Alta",'Mapa riesgos corrupción'!#REF!="Catastrófico"),CONCATENATE("R10C",'Mapa riesgos corrupción'!#REF!),"")</f>
        <v>#REF!</v>
      </c>
      <c r="AJ15" s="17" t="e">
        <f>IF(AND('Mapa riesgos corrupción'!#REF!="Muy Alta",'Mapa riesgos corrupción'!#REF!="Catastrófico"),CONCATENATE("R10C",'Mapa riesgos corrupción'!#REF!),"")</f>
        <v>#REF!</v>
      </c>
      <c r="AK15" s="17" t="e">
        <f>IF(AND('Mapa riesgos corrupción'!#REF!="Muy Alta",'Mapa riesgos corrupción'!#REF!="Catastrófico"),CONCATENATE("R10C",'Mapa riesgos corrupción'!#REF!),"")</f>
        <v>#REF!</v>
      </c>
      <c r="AL15" s="17" t="e">
        <f>IF(AND('Mapa riesgos corrupción'!#REF!="Muy Alta",'Mapa riesgos corrupción'!#REF!="Catastrófico"),CONCATENATE("R10C",'Mapa riesgos corrupción'!#REF!),"")</f>
        <v>#REF!</v>
      </c>
      <c r="AM15" s="18" t="e">
        <f>IF(AND('Mapa riesgos corrupción'!#REF!="Muy Alta",'Mapa riesgos corrupción'!#REF!="Catastrófico"),CONCATENATE("R10C",'Mapa riesgos corrupción'!#REF!),"")</f>
        <v>#REF!</v>
      </c>
      <c r="AN15" s="38"/>
      <c r="AO15" s="496"/>
      <c r="AP15" s="497"/>
      <c r="AQ15" s="497"/>
      <c r="AR15" s="497"/>
      <c r="AS15" s="497"/>
      <c r="AT15" s="49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row>
    <row r="16" spans="1:91" ht="15" customHeight="1" x14ac:dyDescent="0.25">
      <c r="A16" s="38"/>
      <c r="B16" s="432"/>
      <c r="C16" s="432"/>
      <c r="D16" s="433"/>
      <c r="E16" s="470" t="s">
        <v>551</v>
      </c>
      <c r="F16" s="471"/>
      <c r="G16" s="471"/>
      <c r="H16" s="471"/>
      <c r="I16" s="471"/>
      <c r="J16" s="19" t="str">
        <f>IF(AND('Mapa riesgos corrupción'!$AD$3="Alta",'Mapa riesgos corrupción'!$AF$3="Leve"),CONCATENATE("R1C",'Mapa riesgos corrupción'!$T$3),"")</f>
        <v/>
      </c>
      <c r="K16" s="20" t="e">
        <f>IF(AND('Mapa riesgos corrupción'!#REF!="Alta",'Mapa riesgos corrupción'!#REF!="Leve"),CONCATENATE("R1C",'Mapa riesgos corrupción'!#REF!),"")</f>
        <v>#REF!</v>
      </c>
      <c r="L16" s="20" t="e">
        <f>IF(AND('Mapa riesgos corrupción'!#REF!="Alta",'Mapa riesgos corrupción'!#REF!="Leve"),CONCATENATE("R1C",'Mapa riesgos corrupción'!#REF!),"")</f>
        <v>#REF!</v>
      </c>
      <c r="M16" s="20" t="e">
        <f>IF(AND('Mapa riesgos corrupción'!#REF!="Alta",'Mapa riesgos corrupción'!#REF!="Leve"),CONCATENATE("R1C",'Mapa riesgos corrupción'!#REF!),"")</f>
        <v>#REF!</v>
      </c>
      <c r="N16" s="20" t="e">
        <f>IF(AND('Mapa riesgos corrupción'!#REF!="Alta",'Mapa riesgos corrupción'!#REF!="Leve"),CONCATENATE("R1C",'Mapa riesgos corrupción'!#REF!),"")</f>
        <v>#REF!</v>
      </c>
      <c r="O16" s="21" t="e">
        <f>IF(AND('Mapa riesgos corrupción'!#REF!="Alta",'Mapa riesgos corrupción'!#REF!="Leve"),CONCATENATE("R1C",'Mapa riesgos corrupción'!#REF!),"")</f>
        <v>#REF!</v>
      </c>
      <c r="P16" s="19" t="str">
        <f>IF(AND('Mapa riesgos corrupción'!$AD$3="Alta",'Mapa riesgos corrupción'!$AF$3="Menor"),CONCATENATE("R1C",'Mapa riesgos corrupción'!$T$3),"")</f>
        <v/>
      </c>
      <c r="Q16" s="20" t="e">
        <f>IF(AND('Mapa riesgos corrupción'!#REF!="Alta",'Mapa riesgos corrupción'!#REF!="Menor"),CONCATENATE("R1C",'Mapa riesgos corrupción'!#REF!),"")</f>
        <v>#REF!</v>
      </c>
      <c r="R16" s="20" t="e">
        <f>IF(AND('Mapa riesgos corrupción'!#REF!="Alta",'Mapa riesgos corrupción'!#REF!="Menor"),CONCATENATE("R1C",'Mapa riesgos corrupción'!#REF!),"")</f>
        <v>#REF!</v>
      </c>
      <c r="S16" s="20" t="e">
        <f>IF(AND('Mapa riesgos corrupción'!#REF!="Alta",'Mapa riesgos corrupción'!#REF!="Menor"),CONCATENATE("R1C",'Mapa riesgos corrupción'!#REF!),"")</f>
        <v>#REF!</v>
      </c>
      <c r="T16" s="20" t="e">
        <f>IF(AND('Mapa riesgos corrupción'!#REF!="Alta",'Mapa riesgos corrupción'!#REF!="Menor"),CONCATENATE("R1C",'Mapa riesgos corrupción'!#REF!),"")</f>
        <v>#REF!</v>
      </c>
      <c r="U16" s="21" t="e">
        <f>IF(AND('Mapa riesgos corrupción'!#REF!="Alta",'Mapa riesgos corrupción'!#REF!="Menor"),CONCATENATE("R1C",'Mapa riesgos corrupción'!#REF!),"")</f>
        <v>#REF!</v>
      </c>
      <c r="V16" s="1" t="str">
        <f>IF(AND('Mapa riesgos corrupción'!$AD$3="Alta",'Mapa riesgos corrupción'!$AF$3="Moderado"),CONCATENATE("R1C",'Mapa riesgos corrupción'!$T$3),"")</f>
        <v/>
      </c>
      <c r="W16" s="2" t="e">
        <f>IF(AND('Mapa riesgos corrupción'!#REF!="Alta",'Mapa riesgos corrupción'!#REF!="Moderado"),CONCATENATE("R1C",'Mapa riesgos corrupción'!#REF!),"")</f>
        <v>#REF!</v>
      </c>
      <c r="X16" s="2" t="e">
        <f>IF(AND('Mapa riesgos corrupción'!#REF!="Alta",'Mapa riesgos corrupción'!#REF!="Moderado"),CONCATENATE("R1C",'Mapa riesgos corrupción'!#REF!),"")</f>
        <v>#REF!</v>
      </c>
      <c r="Y16" s="2" t="e">
        <f>IF(AND('Mapa riesgos corrupción'!#REF!="Alta",'Mapa riesgos corrupción'!#REF!="Moderado"),CONCATENATE("R1C",'Mapa riesgos corrupción'!#REF!),"")</f>
        <v>#REF!</v>
      </c>
      <c r="Z16" s="2" t="e">
        <f>IF(AND('Mapa riesgos corrupción'!#REF!="Alta",'Mapa riesgos corrupción'!#REF!="Moderado"),CONCATENATE("R1C",'Mapa riesgos corrupción'!#REF!),"")</f>
        <v>#REF!</v>
      </c>
      <c r="AA16" s="3" t="e">
        <f>IF(AND('Mapa riesgos corrupción'!#REF!="Alta",'Mapa riesgos corrupción'!#REF!="Moderado"),CONCATENATE("R1C",'Mapa riesgos corrupción'!#REF!),"")</f>
        <v>#REF!</v>
      </c>
      <c r="AB16" s="1" t="str">
        <f>IF(AND('Mapa riesgos corrupción'!$AD$3="Alta",'Mapa riesgos corrupción'!$AF$3="Mayor"),CONCATENATE("R1C",'Mapa riesgos corrupción'!$T$3),"")</f>
        <v/>
      </c>
      <c r="AC16" s="2" t="e">
        <f>IF(AND('Mapa riesgos corrupción'!#REF!="Alta",'Mapa riesgos corrupción'!#REF!="Mayor"),CONCATENATE("R1C",'Mapa riesgos corrupción'!#REF!),"")</f>
        <v>#REF!</v>
      </c>
      <c r="AD16" s="2" t="e">
        <f>IF(AND('Mapa riesgos corrupción'!#REF!="Alta",'Mapa riesgos corrupción'!#REF!="Mayor"),CONCATENATE("R1C",'Mapa riesgos corrupción'!#REF!),"")</f>
        <v>#REF!</v>
      </c>
      <c r="AE16" s="2" t="e">
        <f>IF(AND('Mapa riesgos corrupción'!#REF!="Alta",'Mapa riesgos corrupción'!#REF!="Mayor"),CONCATENATE("R1C",'Mapa riesgos corrupción'!#REF!),"")</f>
        <v>#REF!</v>
      </c>
      <c r="AF16" s="2" t="e">
        <f>IF(AND('Mapa riesgos corrupción'!#REF!="Alta",'Mapa riesgos corrupción'!#REF!="Mayor"),CONCATENATE("R1C",'Mapa riesgos corrupción'!#REF!),"")</f>
        <v>#REF!</v>
      </c>
      <c r="AG16" s="3" t="e">
        <f>IF(AND('Mapa riesgos corrupción'!#REF!="Alta",'Mapa riesgos corrupción'!#REF!="Mayor"),CONCATENATE("R1C",'Mapa riesgos corrupción'!#REF!),"")</f>
        <v>#REF!</v>
      </c>
      <c r="AH16" s="4" t="str">
        <f>IF(AND('Mapa riesgos corrupción'!$AD$3="Alta",'Mapa riesgos corrupción'!$AF$3="Catastrófico"),CONCATENATE("R1C",'Mapa riesgos corrupción'!$T$3),"")</f>
        <v/>
      </c>
      <c r="AI16" s="5" t="e">
        <f>IF(AND('Mapa riesgos corrupción'!#REF!="Alta",'Mapa riesgos corrupción'!#REF!="Catastrófico"),CONCATENATE("R1C",'Mapa riesgos corrupción'!#REF!),"")</f>
        <v>#REF!</v>
      </c>
      <c r="AJ16" s="5" t="e">
        <f>IF(AND('Mapa riesgos corrupción'!#REF!="Alta",'Mapa riesgos corrupción'!#REF!="Catastrófico"),CONCATENATE("R1C",'Mapa riesgos corrupción'!#REF!),"")</f>
        <v>#REF!</v>
      </c>
      <c r="AK16" s="5" t="e">
        <f>IF(AND('Mapa riesgos corrupción'!#REF!="Alta",'Mapa riesgos corrupción'!#REF!="Catastrófico"),CONCATENATE("R1C",'Mapa riesgos corrupción'!#REF!),"")</f>
        <v>#REF!</v>
      </c>
      <c r="AL16" s="5" t="e">
        <f>IF(AND('Mapa riesgos corrupción'!#REF!="Alta",'Mapa riesgos corrupción'!#REF!="Catastrófico"),CONCATENATE("R1C",'Mapa riesgos corrupción'!#REF!),"")</f>
        <v>#REF!</v>
      </c>
      <c r="AM16" s="6" t="e">
        <f>IF(AND('Mapa riesgos corrupción'!#REF!="Alta",'Mapa riesgos corrupción'!#REF!="Catastrófico"),CONCATENATE("R1C",'Mapa riesgos corrupción'!#REF!),"")</f>
        <v>#REF!</v>
      </c>
      <c r="AN16" s="38"/>
      <c r="AO16" s="480" t="s">
        <v>552</v>
      </c>
      <c r="AP16" s="481"/>
      <c r="AQ16" s="481"/>
      <c r="AR16" s="481"/>
      <c r="AS16" s="481"/>
      <c r="AT16" s="482"/>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row>
    <row r="17" spans="1:76" ht="15" customHeight="1" x14ac:dyDescent="0.25">
      <c r="A17" s="38"/>
      <c r="B17" s="432"/>
      <c r="C17" s="432"/>
      <c r="D17" s="433"/>
      <c r="E17" s="489"/>
      <c r="F17" s="474"/>
      <c r="G17" s="474"/>
      <c r="H17" s="474"/>
      <c r="I17" s="474"/>
      <c r="J17" s="22" t="e">
        <f>IF(AND('Mapa riesgos corrupción'!#REF!="Alta",'Mapa riesgos corrupción'!#REF!="Leve"),CONCATENATE("R2C",'Mapa riesgos corrupción'!#REF!),"")</f>
        <v>#REF!</v>
      </c>
      <c r="K17" s="23" t="e">
        <f>IF(AND('Mapa riesgos corrupción'!#REF!="Alta",'Mapa riesgos corrupción'!#REF!="Leve"),CONCATENATE("R2C",'Mapa riesgos corrupción'!#REF!),"")</f>
        <v>#REF!</v>
      </c>
      <c r="L17" s="23" t="e">
        <f>IF(AND('Mapa riesgos corrupción'!#REF!="Alta",'Mapa riesgos corrupción'!#REF!="Leve"),CONCATENATE("R2C",'Mapa riesgos corrupción'!#REF!),"")</f>
        <v>#REF!</v>
      </c>
      <c r="M17" s="23" t="e">
        <f>IF(AND('Mapa riesgos corrupción'!#REF!="Alta",'Mapa riesgos corrupción'!#REF!="Leve"),CONCATENATE("R2C",'Mapa riesgos corrupción'!#REF!),"")</f>
        <v>#REF!</v>
      </c>
      <c r="N17" s="23" t="e">
        <f>IF(AND('Mapa riesgos corrupción'!#REF!="Alta",'Mapa riesgos corrupción'!#REF!="Leve"),CONCATENATE("R2C",'Mapa riesgos corrupción'!#REF!),"")</f>
        <v>#REF!</v>
      </c>
      <c r="O17" s="24" t="e">
        <f>IF(AND('Mapa riesgos corrupción'!#REF!="Alta",'Mapa riesgos corrupción'!#REF!="Leve"),CONCATENATE("R2C",'Mapa riesgos corrupción'!#REF!),"")</f>
        <v>#REF!</v>
      </c>
      <c r="P17" s="22" t="e">
        <f>IF(AND('Mapa riesgos corrupción'!#REF!="Alta",'Mapa riesgos corrupción'!#REF!="Menor"),CONCATENATE("R2C",'Mapa riesgos corrupción'!#REF!),"")</f>
        <v>#REF!</v>
      </c>
      <c r="Q17" s="23" t="e">
        <f>IF(AND('Mapa riesgos corrupción'!#REF!="Alta",'Mapa riesgos corrupción'!#REF!="Menor"),CONCATENATE("R2C",'Mapa riesgos corrupción'!#REF!),"")</f>
        <v>#REF!</v>
      </c>
      <c r="R17" s="23" t="e">
        <f>IF(AND('Mapa riesgos corrupción'!#REF!="Alta",'Mapa riesgos corrupción'!#REF!="Menor"),CONCATENATE("R2C",'Mapa riesgos corrupción'!#REF!),"")</f>
        <v>#REF!</v>
      </c>
      <c r="S17" s="23" t="e">
        <f>IF(AND('Mapa riesgos corrupción'!#REF!="Alta",'Mapa riesgos corrupción'!#REF!="Menor"),CONCATENATE("R2C",'Mapa riesgos corrupción'!#REF!),"")</f>
        <v>#REF!</v>
      </c>
      <c r="T17" s="23" t="e">
        <f>IF(AND('Mapa riesgos corrupción'!#REF!="Alta",'Mapa riesgos corrupción'!#REF!="Menor"),CONCATENATE("R2C",'Mapa riesgos corrupción'!#REF!),"")</f>
        <v>#REF!</v>
      </c>
      <c r="U17" s="24" t="e">
        <f>IF(AND('Mapa riesgos corrupción'!#REF!="Alta",'Mapa riesgos corrupción'!#REF!="Menor"),CONCATENATE("R2C",'Mapa riesgos corrupción'!#REF!),"")</f>
        <v>#REF!</v>
      </c>
      <c r="V17" s="7" t="e">
        <f>IF(AND('Mapa riesgos corrupción'!#REF!="Alta",'Mapa riesgos corrupción'!#REF!="Moderado"),CONCATENATE("R2C",'Mapa riesgos corrupción'!#REF!),"")</f>
        <v>#REF!</v>
      </c>
      <c r="W17" s="8" t="e">
        <f>IF(AND('Mapa riesgos corrupción'!#REF!="Alta",'Mapa riesgos corrupción'!#REF!="Moderado"),CONCATENATE("R2C",'Mapa riesgos corrupción'!#REF!),"")</f>
        <v>#REF!</v>
      </c>
      <c r="X17" s="8" t="e">
        <f>IF(AND('Mapa riesgos corrupción'!#REF!="Alta",'Mapa riesgos corrupción'!#REF!="Moderado"),CONCATENATE("R2C",'Mapa riesgos corrupción'!#REF!),"")</f>
        <v>#REF!</v>
      </c>
      <c r="Y17" s="8" t="e">
        <f>IF(AND('Mapa riesgos corrupción'!#REF!="Alta",'Mapa riesgos corrupción'!#REF!="Moderado"),CONCATENATE("R2C",'Mapa riesgos corrupción'!#REF!),"")</f>
        <v>#REF!</v>
      </c>
      <c r="Z17" s="8" t="e">
        <f>IF(AND('Mapa riesgos corrupción'!#REF!="Alta",'Mapa riesgos corrupción'!#REF!="Moderado"),CONCATENATE("R2C",'Mapa riesgos corrupción'!#REF!),"")</f>
        <v>#REF!</v>
      </c>
      <c r="AA17" s="9" t="e">
        <f>IF(AND('Mapa riesgos corrupción'!#REF!="Alta",'Mapa riesgos corrupción'!#REF!="Moderado"),CONCATENATE("R2C",'Mapa riesgos corrupción'!#REF!),"")</f>
        <v>#REF!</v>
      </c>
      <c r="AB17" s="7" t="e">
        <f>IF(AND('Mapa riesgos corrupción'!#REF!="Alta",'Mapa riesgos corrupción'!#REF!="Mayor"),CONCATENATE("R2C",'Mapa riesgos corrupción'!#REF!),"")</f>
        <v>#REF!</v>
      </c>
      <c r="AC17" s="8" t="e">
        <f>IF(AND('Mapa riesgos corrupción'!#REF!="Alta",'Mapa riesgos corrupción'!#REF!="Mayor"),CONCATENATE("R2C",'Mapa riesgos corrupción'!#REF!),"")</f>
        <v>#REF!</v>
      </c>
      <c r="AD17" s="8" t="e">
        <f>IF(AND('Mapa riesgos corrupción'!#REF!="Alta",'Mapa riesgos corrupción'!#REF!="Mayor"),CONCATENATE("R2C",'Mapa riesgos corrupción'!#REF!),"")</f>
        <v>#REF!</v>
      </c>
      <c r="AE17" s="8" t="e">
        <f>IF(AND('Mapa riesgos corrupción'!#REF!="Alta",'Mapa riesgos corrupción'!#REF!="Mayor"),CONCATENATE("R2C",'Mapa riesgos corrupción'!#REF!),"")</f>
        <v>#REF!</v>
      </c>
      <c r="AF17" s="8" t="e">
        <f>IF(AND('Mapa riesgos corrupción'!#REF!="Alta",'Mapa riesgos corrupción'!#REF!="Mayor"),CONCATENATE("R2C",'Mapa riesgos corrupción'!#REF!),"")</f>
        <v>#REF!</v>
      </c>
      <c r="AG17" s="9" t="e">
        <f>IF(AND('Mapa riesgos corrupción'!#REF!="Alta",'Mapa riesgos corrupción'!#REF!="Mayor"),CONCATENATE("R2C",'Mapa riesgos corrupción'!#REF!),"")</f>
        <v>#REF!</v>
      </c>
      <c r="AH17" s="10" t="e">
        <f>IF(AND('Mapa riesgos corrupción'!#REF!="Alta",'Mapa riesgos corrupción'!#REF!="Catastrófico"),CONCATENATE("R2C",'Mapa riesgos corrupción'!#REF!),"")</f>
        <v>#REF!</v>
      </c>
      <c r="AI17" s="11" t="e">
        <f>IF(AND('Mapa riesgos corrupción'!#REF!="Alta",'Mapa riesgos corrupción'!#REF!="Catastrófico"),CONCATENATE("R2C",'Mapa riesgos corrupción'!#REF!),"")</f>
        <v>#REF!</v>
      </c>
      <c r="AJ17" s="11" t="e">
        <f>IF(AND('Mapa riesgos corrupción'!#REF!="Alta",'Mapa riesgos corrupción'!#REF!="Catastrófico"),CONCATENATE("R2C",'Mapa riesgos corrupción'!#REF!),"")</f>
        <v>#REF!</v>
      </c>
      <c r="AK17" s="11" t="e">
        <f>IF(AND('Mapa riesgos corrupción'!#REF!="Alta",'Mapa riesgos corrupción'!#REF!="Catastrófico"),CONCATENATE("R2C",'Mapa riesgos corrupción'!#REF!),"")</f>
        <v>#REF!</v>
      </c>
      <c r="AL17" s="11" t="e">
        <f>IF(AND('Mapa riesgos corrupción'!#REF!="Alta",'Mapa riesgos corrupción'!#REF!="Catastrófico"),CONCATENATE("R2C",'Mapa riesgos corrupción'!#REF!),"")</f>
        <v>#REF!</v>
      </c>
      <c r="AM17" s="12" t="e">
        <f>IF(AND('Mapa riesgos corrupción'!#REF!="Alta",'Mapa riesgos corrupción'!#REF!="Catastrófico"),CONCATENATE("R2C",'Mapa riesgos corrupción'!#REF!),"")</f>
        <v>#REF!</v>
      </c>
      <c r="AN17" s="38"/>
      <c r="AO17" s="483"/>
      <c r="AP17" s="484"/>
      <c r="AQ17" s="484"/>
      <c r="AR17" s="484"/>
      <c r="AS17" s="484"/>
      <c r="AT17" s="485"/>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row>
    <row r="18" spans="1:76" ht="15" customHeight="1" x14ac:dyDescent="0.25">
      <c r="A18" s="38"/>
      <c r="B18" s="432"/>
      <c r="C18" s="432"/>
      <c r="D18" s="433"/>
      <c r="E18" s="473"/>
      <c r="F18" s="474"/>
      <c r="G18" s="474"/>
      <c r="H18" s="474"/>
      <c r="I18" s="474"/>
      <c r="J18" s="22" t="e">
        <f>IF(AND('Mapa riesgos corrupción'!#REF!="Alta",'Mapa riesgos corrupción'!#REF!="Leve"),CONCATENATE("R3C",'Mapa riesgos corrupción'!#REF!),"")</f>
        <v>#REF!</v>
      </c>
      <c r="K18" s="23" t="e">
        <f>IF(AND('Mapa riesgos corrupción'!#REF!="Alta",'Mapa riesgos corrupción'!#REF!="Leve"),CONCATENATE("R3C",'Mapa riesgos corrupción'!#REF!),"")</f>
        <v>#REF!</v>
      </c>
      <c r="L18" s="23" t="e">
        <f>IF(AND('Mapa riesgos corrupción'!#REF!="Alta",'Mapa riesgos corrupción'!#REF!="Leve"),CONCATENATE("R3C",'Mapa riesgos corrupción'!#REF!),"")</f>
        <v>#REF!</v>
      </c>
      <c r="M18" s="23" t="e">
        <f>IF(AND('Mapa riesgos corrupción'!#REF!="Alta",'Mapa riesgos corrupción'!#REF!="Leve"),CONCATENATE("R3C",'Mapa riesgos corrupción'!#REF!),"")</f>
        <v>#REF!</v>
      </c>
      <c r="N18" s="23" t="e">
        <f>IF(AND('Mapa riesgos corrupción'!#REF!="Alta",'Mapa riesgos corrupción'!#REF!="Leve"),CONCATENATE("R3C",'Mapa riesgos corrupción'!#REF!),"")</f>
        <v>#REF!</v>
      </c>
      <c r="O18" s="24" t="e">
        <f>IF(AND('Mapa riesgos corrupción'!#REF!="Alta",'Mapa riesgos corrupción'!#REF!="Leve"),CONCATENATE("R3C",'Mapa riesgos corrupción'!#REF!),"")</f>
        <v>#REF!</v>
      </c>
      <c r="P18" s="22" t="e">
        <f>IF(AND('Mapa riesgos corrupción'!#REF!="Alta",'Mapa riesgos corrupción'!#REF!="Menor"),CONCATENATE("R3C",'Mapa riesgos corrupción'!#REF!),"")</f>
        <v>#REF!</v>
      </c>
      <c r="Q18" s="23" t="e">
        <f>IF(AND('Mapa riesgos corrupción'!#REF!="Alta",'Mapa riesgos corrupción'!#REF!="Menor"),CONCATENATE("R3C",'Mapa riesgos corrupción'!#REF!),"")</f>
        <v>#REF!</v>
      </c>
      <c r="R18" s="23" t="e">
        <f>IF(AND('Mapa riesgos corrupción'!#REF!="Alta",'Mapa riesgos corrupción'!#REF!="Menor"),CONCATENATE("R3C",'Mapa riesgos corrupción'!#REF!),"")</f>
        <v>#REF!</v>
      </c>
      <c r="S18" s="23" t="e">
        <f>IF(AND('Mapa riesgos corrupción'!#REF!="Alta",'Mapa riesgos corrupción'!#REF!="Menor"),CONCATENATE("R3C",'Mapa riesgos corrupción'!#REF!),"")</f>
        <v>#REF!</v>
      </c>
      <c r="T18" s="23" t="e">
        <f>IF(AND('Mapa riesgos corrupción'!#REF!="Alta",'Mapa riesgos corrupción'!#REF!="Menor"),CONCATENATE("R3C",'Mapa riesgos corrupción'!#REF!),"")</f>
        <v>#REF!</v>
      </c>
      <c r="U18" s="24" t="e">
        <f>IF(AND('Mapa riesgos corrupción'!#REF!="Alta",'Mapa riesgos corrupción'!#REF!="Menor"),CONCATENATE("R3C",'Mapa riesgos corrupción'!#REF!),"")</f>
        <v>#REF!</v>
      </c>
      <c r="V18" s="7" t="e">
        <f>IF(AND('Mapa riesgos corrupción'!#REF!="Alta",'Mapa riesgos corrupción'!#REF!="Moderado"),CONCATENATE("R3C",'Mapa riesgos corrupción'!#REF!),"")</f>
        <v>#REF!</v>
      </c>
      <c r="W18" s="8" t="e">
        <f>IF(AND('Mapa riesgos corrupción'!#REF!="Alta",'Mapa riesgos corrupción'!#REF!="Moderado"),CONCATENATE("R3C",'Mapa riesgos corrupción'!#REF!),"")</f>
        <v>#REF!</v>
      </c>
      <c r="X18" s="8" t="e">
        <f>IF(AND('Mapa riesgos corrupción'!#REF!="Alta",'Mapa riesgos corrupción'!#REF!="Moderado"),CONCATENATE("R3C",'Mapa riesgos corrupción'!#REF!),"")</f>
        <v>#REF!</v>
      </c>
      <c r="Y18" s="8" t="e">
        <f>IF(AND('Mapa riesgos corrupción'!#REF!="Alta",'Mapa riesgos corrupción'!#REF!="Moderado"),CONCATENATE("R3C",'Mapa riesgos corrupción'!#REF!),"")</f>
        <v>#REF!</v>
      </c>
      <c r="Z18" s="8" t="e">
        <f>IF(AND('Mapa riesgos corrupción'!#REF!="Alta",'Mapa riesgos corrupción'!#REF!="Moderado"),CONCATENATE("R3C",'Mapa riesgos corrupción'!#REF!),"")</f>
        <v>#REF!</v>
      </c>
      <c r="AA18" s="9" t="e">
        <f>IF(AND('Mapa riesgos corrupción'!#REF!="Alta",'Mapa riesgos corrupción'!#REF!="Moderado"),CONCATENATE("R3C",'Mapa riesgos corrupción'!#REF!),"")</f>
        <v>#REF!</v>
      </c>
      <c r="AB18" s="7" t="e">
        <f>IF(AND('Mapa riesgos corrupción'!#REF!="Alta",'Mapa riesgos corrupción'!#REF!="Mayor"),CONCATENATE("R3C",'Mapa riesgos corrupción'!#REF!),"")</f>
        <v>#REF!</v>
      </c>
      <c r="AC18" s="8" t="e">
        <f>IF(AND('Mapa riesgos corrupción'!#REF!="Alta",'Mapa riesgos corrupción'!#REF!="Mayor"),CONCATENATE("R3C",'Mapa riesgos corrupción'!#REF!),"")</f>
        <v>#REF!</v>
      </c>
      <c r="AD18" s="8" t="e">
        <f>IF(AND('Mapa riesgos corrupción'!#REF!="Alta",'Mapa riesgos corrupción'!#REF!="Mayor"),CONCATENATE("R3C",'Mapa riesgos corrupción'!#REF!),"")</f>
        <v>#REF!</v>
      </c>
      <c r="AE18" s="8" t="e">
        <f>IF(AND('Mapa riesgos corrupción'!#REF!="Alta",'Mapa riesgos corrupción'!#REF!="Mayor"),CONCATENATE("R3C",'Mapa riesgos corrupción'!#REF!),"")</f>
        <v>#REF!</v>
      </c>
      <c r="AF18" s="8" t="e">
        <f>IF(AND('Mapa riesgos corrupción'!#REF!="Alta",'Mapa riesgos corrupción'!#REF!="Mayor"),CONCATENATE("R3C",'Mapa riesgos corrupción'!#REF!),"")</f>
        <v>#REF!</v>
      </c>
      <c r="AG18" s="9" t="e">
        <f>IF(AND('Mapa riesgos corrupción'!#REF!="Alta",'Mapa riesgos corrupción'!#REF!="Mayor"),CONCATENATE("R3C",'Mapa riesgos corrupción'!#REF!),"")</f>
        <v>#REF!</v>
      </c>
      <c r="AH18" s="10" t="e">
        <f>IF(AND('Mapa riesgos corrupción'!#REF!="Alta",'Mapa riesgos corrupción'!#REF!="Catastrófico"),CONCATENATE("R3C",'Mapa riesgos corrupción'!#REF!),"")</f>
        <v>#REF!</v>
      </c>
      <c r="AI18" s="11" t="e">
        <f>IF(AND('Mapa riesgos corrupción'!#REF!="Alta",'Mapa riesgos corrupción'!#REF!="Catastrófico"),CONCATENATE("R3C",'Mapa riesgos corrupción'!#REF!),"")</f>
        <v>#REF!</v>
      </c>
      <c r="AJ18" s="11" t="e">
        <f>IF(AND('Mapa riesgos corrupción'!#REF!="Alta",'Mapa riesgos corrupción'!#REF!="Catastrófico"),CONCATENATE("R3C",'Mapa riesgos corrupción'!#REF!),"")</f>
        <v>#REF!</v>
      </c>
      <c r="AK18" s="11" t="e">
        <f>IF(AND('Mapa riesgos corrupción'!#REF!="Alta",'Mapa riesgos corrupción'!#REF!="Catastrófico"),CONCATENATE("R3C",'Mapa riesgos corrupción'!#REF!),"")</f>
        <v>#REF!</v>
      </c>
      <c r="AL18" s="11" t="e">
        <f>IF(AND('Mapa riesgos corrupción'!#REF!="Alta",'Mapa riesgos corrupción'!#REF!="Catastrófico"),CONCATENATE("R3C",'Mapa riesgos corrupción'!#REF!),"")</f>
        <v>#REF!</v>
      </c>
      <c r="AM18" s="12" t="e">
        <f>IF(AND('Mapa riesgos corrupción'!#REF!="Alta",'Mapa riesgos corrupción'!#REF!="Catastrófico"),CONCATENATE("R3C",'Mapa riesgos corrupción'!#REF!),"")</f>
        <v>#REF!</v>
      </c>
      <c r="AN18" s="38"/>
      <c r="AO18" s="483"/>
      <c r="AP18" s="484"/>
      <c r="AQ18" s="484"/>
      <c r="AR18" s="484"/>
      <c r="AS18" s="484"/>
      <c r="AT18" s="485"/>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row>
    <row r="19" spans="1:76" ht="15" customHeight="1" x14ac:dyDescent="0.25">
      <c r="A19" s="38"/>
      <c r="B19" s="432"/>
      <c r="C19" s="432"/>
      <c r="D19" s="433"/>
      <c r="E19" s="473"/>
      <c r="F19" s="474"/>
      <c r="G19" s="474"/>
      <c r="H19" s="474"/>
      <c r="I19" s="474"/>
      <c r="J19" s="22" t="e">
        <f>IF(AND('Mapa riesgos corrupción'!#REF!="Alta",'Mapa riesgos corrupción'!#REF!="Leve"),CONCATENATE("R4C",'Mapa riesgos corrupción'!#REF!),"")</f>
        <v>#REF!</v>
      </c>
      <c r="K19" s="23" t="e">
        <f>IF(AND('Mapa riesgos corrupción'!#REF!="Alta",'Mapa riesgos corrupción'!#REF!="Leve"),CONCATENATE("R4C",'Mapa riesgos corrupción'!#REF!),"")</f>
        <v>#REF!</v>
      </c>
      <c r="L19" s="23" t="e">
        <f>IF(AND('Mapa riesgos corrupción'!#REF!="Alta",'Mapa riesgos corrupción'!#REF!="Leve"),CONCATENATE("R4C",'Mapa riesgos corrupción'!#REF!),"")</f>
        <v>#REF!</v>
      </c>
      <c r="M19" s="23" t="e">
        <f>IF(AND('Mapa riesgos corrupción'!#REF!="Alta",'Mapa riesgos corrupción'!#REF!="Leve"),CONCATENATE("R4C",'Mapa riesgos corrupción'!#REF!),"")</f>
        <v>#REF!</v>
      </c>
      <c r="N19" s="23" t="e">
        <f>IF(AND('Mapa riesgos corrupción'!#REF!="Alta",'Mapa riesgos corrupción'!#REF!="Leve"),CONCATENATE("R4C",'Mapa riesgos corrupción'!#REF!),"")</f>
        <v>#REF!</v>
      </c>
      <c r="O19" s="24" t="e">
        <f>IF(AND('Mapa riesgos corrupción'!#REF!="Alta",'Mapa riesgos corrupción'!#REF!="Leve"),CONCATENATE("R4C",'Mapa riesgos corrupción'!#REF!),"")</f>
        <v>#REF!</v>
      </c>
      <c r="P19" s="22" t="e">
        <f>IF(AND('Mapa riesgos corrupción'!#REF!="Alta",'Mapa riesgos corrupción'!#REF!="Menor"),CONCATENATE("R4C",'Mapa riesgos corrupción'!#REF!),"")</f>
        <v>#REF!</v>
      </c>
      <c r="Q19" s="23" t="e">
        <f>IF(AND('Mapa riesgos corrupción'!#REF!="Alta",'Mapa riesgos corrupción'!#REF!="Menor"),CONCATENATE("R4C",'Mapa riesgos corrupción'!#REF!),"")</f>
        <v>#REF!</v>
      </c>
      <c r="R19" s="23" t="e">
        <f>IF(AND('Mapa riesgos corrupción'!#REF!="Alta",'Mapa riesgos corrupción'!#REF!="Menor"),CONCATENATE("R4C",'Mapa riesgos corrupción'!#REF!),"")</f>
        <v>#REF!</v>
      </c>
      <c r="S19" s="23" t="e">
        <f>IF(AND('Mapa riesgos corrupción'!#REF!="Alta",'Mapa riesgos corrupción'!#REF!="Menor"),CONCATENATE("R4C",'Mapa riesgos corrupción'!#REF!),"")</f>
        <v>#REF!</v>
      </c>
      <c r="T19" s="23" t="e">
        <f>IF(AND('Mapa riesgos corrupción'!#REF!="Alta",'Mapa riesgos corrupción'!#REF!="Menor"),CONCATENATE("R4C",'Mapa riesgos corrupción'!#REF!),"")</f>
        <v>#REF!</v>
      </c>
      <c r="U19" s="24" t="e">
        <f>IF(AND('Mapa riesgos corrupción'!#REF!="Alta",'Mapa riesgos corrupción'!#REF!="Menor"),CONCATENATE("R4C",'Mapa riesgos corrupción'!#REF!),"")</f>
        <v>#REF!</v>
      </c>
      <c r="V19" s="7" t="e">
        <f>IF(AND('Mapa riesgos corrupción'!#REF!="Alta",'Mapa riesgos corrupción'!#REF!="Moderado"),CONCATENATE("R4C",'Mapa riesgos corrupción'!#REF!),"")</f>
        <v>#REF!</v>
      </c>
      <c r="W19" s="8" t="e">
        <f>IF(AND('Mapa riesgos corrupción'!#REF!="Alta",'Mapa riesgos corrupción'!#REF!="Moderado"),CONCATENATE("R4C",'Mapa riesgos corrupción'!#REF!),"")</f>
        <v>#REF!</v>
      </c>
      <c r="X19" s="8" t="e">
        <f>IF(AND('Mapa riesgos corrupción'!#REF!="Alta",'Mapa riesgos corrupción'!#REF!="Moderado"),CONCATENATE("R4C",'Mapa riesgos corrupción'!#REF!),"")</f>
        <v>#REF!</v>
      </c>
      <c r="Y19" s="8" t="e">
        <f>IF(AND('Mapa riesgos corrupción'!#REF!="Alta",'Mapa riesgos corrupción'!#REF!="Moderado"),CONCATENATE("R4C",'Mapa riesgos corrupción'!#REF!),"")</f>
        <v>#REF!</v>
      </c>
      <c r="Z19" s="8" t="e">
        <f>IF(AND('Mapa riesgos corrupción'!#REF!="Alta",'Mapa riesgos corrupción'!#REF!="Moderado"),CONCATENATE("R4C",'Mapa riesgos corrupción'!#REF!),"")</f>
        <v>#REF!</v>
      </c>
      <c r="AA19" s="9" t="e">
        <f>IF(AND('Mapa riesgos corrupción'!#REF!="Alta",'Mapa riesgos corrupción'!#REF!="Moderado"),CONCATENATE("R4C",'Mapa riesgos corrupción'!#REF!),"")</f>
        <v>#REF!</v>
      </c>
      <c r="AB19" s="7" t="e">
        <f>IF(AND('Mapa riesgos corrupción'!#REF!="Alta",'Mapa riesgos corrupción'!#REF!="Mayor"),CONCATENATE("R4C",'Mapa riesgos corrupción'!#REF!),"")</f>
        <v>#REF!</v>
      </c>
      <c r="AC19" s="8" t="e">
        <f>IF(AND('Mapa riesgos corrupción'!#REF!="Alta",'Mapa riesgos corrupción'!#REF!="Mayor"),CONCATENATE("R4C",'Mapa riesgos corrupción'!#REF!),"")</f>
        <v>#REF!</v>
      </c>
      <c r="AD19" s="8" t="e">
        <f>IF(AND('Mapa riesgos corrupción'!#REF!="Alta",'Mapa riesgos corrupción'!#REF!="Mayor"),CONCATENATE("R4C",'Mapa riesgos corrupción'!#REF!),"")</f>
        <v>#REF!</v>
      </c>
      <c r="AE19" s="8" t="e">
        <f>IF(AND('Mapa riesgos corrupción'!#REF!="Alta",'Mapa riesgos corrupción'!#REF!="Mayor"),CONCATENATE("R4C",'Mapa riesgos corrupción'!#REF!),"")</f>
        <v>#REF!</v>
      </c>
      <c r="AF19" s="8" t="e">
        <f>IF(AND('Mapa riesgos corrupción'!#REF!="Alta",'Mapa riesgos corrupción'!#REF!="Mayor"),CONCATENATE("R4C",'Mapa riesgos corrupción'!#REF!),"")</f>
        <v>#REF!</v>
      </c>
      <c r="AG19" s="9" t="e">
        <f>IF(AND('Mapa riesgos corrupción'!#REF!="Alta",'Mapa riesgos corrupción'!#REF!="Mayor"),CONCATENATE("R4C",'Mapa riesgos corrupción'!#REF!),"")</f>
        <v>#REF!</v>
      </c>
      <c r="AH19" s="10" t="e">
        <f>IF(AND('Mapa riesgos corrupción'!#REF!="Alta",'Mapa riesgos corrupción'!#REF!="Catastrófico"),CONCATENATE("R4C",'Mapa riesgos corrupción'!#REF!),"")</f>
        <v>#REF!</v>
      </c>
      <c r="AI19" s="11" t="e">
        <f>IF(AND('Mapa riesgos corrupción'!#REF!="Alta",'Mapa riesgos corrupción'!#REF!="Catastrófico"),CONCATENATE("R4C",'Mapa riesgos corrupción'!#REF!),"")</f>
        <v>#REF!</v>
      </c>
      <c r="AJ19" s="11" t="e">
        <f>IF(AND('Mapa riesgos corrupción'!#REF!="Alta",'Mapa riesgos corrupción'!#REF!="Catastrófico"),CONCATENATE("R4C",'Mapa riesgos corrupción'!#REF!),"")</f>
        <v>#REF!</v>
      </c>
      <c r="AK19" s="11" t="e">
        <f>IF(AND('Mapa riesgos corrupción'!#REF!="Alta",'Mapa riesgos corrupción'!#REF!="Catastrófico"),CONCATENATE("R4C",'Mapa riesgos corrupción'!#REF!),"")</f>
        <v>#REF!</v>
      </c>
      <c r="AL19" s="11" t="e">
        <f>IF(AND('Mapa riesgos corrupción'!#REF!="Alta",'Mapa riesgos corrupción'!#REF!="Catastrófico"),CONCATENATE("R4C",'Mapa riesgos corrupción'!#REF!),"")</f>
        <v>#REF!</v>
      </c>
      <c r="AM19" s="12" t="e">
        <f>IF(AND('Mapa riesgos corrupción'!#REF!="Alta",'Mapa riesgos corrupción'!#REF!="Catastrófico"),CONCATENATE("R4C",'Mapa riesgos corrupción'!#REF!),"")</f>
        <v>#REF!</v>
      </c>
      <c r="AN19" s="38"/>
      <c r="AO19" s="483"/>
      <c r="AP19" s="484"/>
      <c r="AQ19" s="484"/>
      <c r="AR19" s="484"/>
      <c r="AS19" s="484"/>
      <c r="AT19" s="485"/>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row>
    <row r="20" spans="1:76" ht="15" customHeight="1" x14ac:dyDescent="0.25">
      <c r="A20" s="38"/>
      <c r="B20" s="432"/>
      <c r="C20" s="432"/>
      <c r="D20" s="433"/>
      <c r="E20" s="473"/>
      <c r="F20" s="474"/>
      <c r="G20" s="474"/>
      <c r="H20" s="474"/>
      <c r="I20" s="474"/>
      <c r="J20" s="22" t="e">
        <f>IF(AND('Mapa riesgos corrupción'!#REF!="Alta",'Mapa riesgos corrupción'!#REF!="Leve"),CONCATENATE("R5C",'Mapa riesgos corrupción'!#REF!),"")</f>
        <v>#REF!</v>
      </c>
      <c r="K20" s="23" t="e">
        <f>IF(AND('Mapa riesgos corrupción'!#REF!="Alta",'Mapa riesgos corrupción'!#REF!="Leve"),CONCATENATE("R5C",'Mapa riesgos corrupción'!#REF!),"")</f>
        <v>#REF!</v>
      </c>
      <c r="L20" s="23" t="e">
        <f>IF(AND('Mapa riesgos corrupción'!#REF!="Alta",'Mapa riesgos corrupción'!#REF!="Leve"),CONCATENATE("R5C",'Mapa riesgos corrupción'!#REF!),"")</f>
        <v>#REF!</v>
      </c>
      <c r="M20" s="23" t="e">
        <f>IF(AND('Mapa riesgos corrupción'!#REF!="Alta",'Mapa riesgos corrupción'!#REF!="Leve"),CONCATENATE("R5C",'Mapa riesgos corrupción'!#REF!),"")</f>
        <v>#REF!</v>
      </c>
      <c r="N20" s="23" t="e">
        <f>IF(AND('Mapa riesgos corrupción'!#REF!="Alta",'Mapa riesgos corrupción'!#REF!="Leve"),CONCATENATE("R5C",'Mapa riesgos corrupción'!#REF!),"")</f>
        <v>#REF!</v>
      </c>
      <c r="O20" s="24" t="e">
        <f>IF(AND('Mapa riesgos corrupción'!#REF!="Alta",'Mapa riesgos corrupción'!#REF!="Leve"),CONCATENATE("R5C",'Mapa riesgos corrupción'!#REF!),"")</f>
        <v>#REF!</v>
      </c>
      <c r="P20" s="22" t="e">
        <f>IF(AND('Mapa riesgos corrupción'!#REF!="Alta",'Mapa riesgos corrupción'!#REF!="Menor"),CONCATENATE("R5C",'Mapa riesgos corrupción'!#REF!),"")</f>
        <v>#REF!</v>
      </c>
      <c r="Q20" s="23" t="e">
        <f>IF(AND('Mapa riesgos corrupción'!#REF!="Alta",'Mapa riesgos corrupción'!#REF!="Menor"),CONCATENATE("R5C",'Mapa riesgos corrupción'!#REF!),"")</f>
        <v>#REF!</v>
      </c>
      <c r="R20" s="23" t="e">
        <f>IF(AND('Mapa riesgos corrupción'!#REF!="Alta",'Mapa riesgos corrupción'!#REF!="Menor"),CONCATENATE("R5C",'Mapa riesgos corrupción'!#REF!),"")</f>
        <v>#REF!</v>
      </c>
      <c r="S20" s="23" t="e">
        <f>IF(AND('Mapa riesgos corrupción'!#REF!="Alta",'Mapa riesgos corrupción'!#REF!="Menor"),CONCATENATE("R5C",'Mapa riesgos corrupción'!#REF!),"")</f>
        <v>#REF!</v>
      </c>
      <c r="T20" s="23" t="e">
        <f>IF(AND('Mapa riesgos corrupción'!#REF!="Alta",'Mapa riesgos corrupción'!#REF!="Menor"),CONCATENATE("R5C",'Mapa riesgos corrupción'!#REF!),"")</f>
        <v>#REF!</v>
      </c>
      <c r="U20" s="24" t="e">
        <f>IF(AND('Mapa riesgos corrupción'!#REF!="Alta",'Mapa riesgos corrupción'!#REF!="Menor"),CONCATENATE("R5C",'Mapa riesgos corrupción'!#REF!),"")</f>
        <v>#REF!</v>
      </c>
      <c r="V20" s="7" t="e">
        <f>IF(AND('Mapa riesgos corrupción'!#REF!="Alta",'Mapa riesgos corrupción'!#REF!="Moderado"),CONCATENATE("R5C",'Mapa riesgos corrupción'!#REF!),"")</f>
        <v>#REF!</v>
      </c>
      <c r="W20" s="8" t="e">
        <f>IF(AND('Mapa riesgos corrupción'!#REF!="Alta",'Mapa riesgos corrupción'!#REF!="Moderado"),CONCATENATE("R5C",'Mapa riesgos corrupción'!#REF!),"")</f>
        <v>#REF!</v>
      </c>
      <c r="X20" s="8" t="e">
        <f>IF(AND('Mapa riesgos corrupción'!#REF!="Alta",'Mapa riesgos corrupción'!#REF!="Moderado"),CONCATENATE("R5C",'Mapa riesgos corrupción'!#REF!),"")</f>
        <v>#REF!</v>
      </c>
      <c r="Y20" s="8" t="e">
        <f>IF(AND('Mapa riesgos corrupción'!#REF!="Alta",'Mapa riesgos corrupción'!#REF!="Moderado"),CONCATENATE("R5C",'Mapa riesgos corrupción'!#REF!),"")</f>
        <v>#REF!</v>
      </c>
      <c r="Z20" s="8" t="e">
        <f>IF(AND('Mapa riesgos corrupción'!#REF!="Alta",'Mapa riesgos corrupción'!#REF!="Moderado"),CONCATENATE("R5C",'Mapa riesgos corrupción'!#REF!),"")</f>
        <v>#REF!</v>
      </c>
      <c r="AA20" s="9" t="e">
        <f>IF(AND('Mapa riesgos corrupción'!#REF!="Alta",'Mapa riesgos corrupción'!#REF!="Moderado"),CONCATENATE("R5C",'Mapa riesgos corrupción'!#REF!),"")</f>
        <v>#REF!</v>
      </c>
      <c r="AB20" s="7" t="e">
        <f>IF(AND('Mapa riesgos corrupción'!#REF!="Alta",'Mapa riesgos corrupción'!#REF!="Mayor"),CONCATENATE("R5C",'Mapa riesgos corrupción'!#REF!),"")</f>
        <v>#REF!</v>
      </c>
      <c r="AC20" s="8" t="e">
        <f>IF(AND('Mapa riesgos corrupción'!#REF!="Alta",'Mapa riesgos corrupción'!#REF!="Mayor"),CONCATENATE("R5C",'Mapa riesgos corrupción'!#REF!),"")</f>
        <v>#REF!</v>
      </c>
      <c r="AD20" s="8" t="e">
        <f>IF(AND('Mapa riesgos corrupción'!#REF!="Alta",'Mapa riesgos corrupción'!#REF!="Mayor"),CONCATENATE("R5C",'Mapa riesgos corrupción'!#REF!),"")</f>
        <v>#REF!</v>
      </c>
      <c r="AE20" s="8" t="e">
        <f>IF(AND('Mapa riesgos corrupción'!#REF!="Alta",'Mapa riesgos corrupción'!#REF!="Mayor"),CONCATENATE("R5C",'Mapa riesgos corrupción'!#REF!),"")</f>
        <v>#REF!</v>
      </c>
      <c r="AF20" s="8" t="e">
        <f>IF(AND('Mapa riesgos corrupción'!#REF!="Alta",'Mapa riesgos corrupción'!#REF!="Mayor"),CONCATENATE("R5C",'Mapa riesgos corrupción'!#REF!),"")</f>
        <v>#REF!</v>
      </c>
      <c r="AG20" s="9" t="e">
        <f>IF(AND('Mapa riesgos corrupción'!#REF!="Alta",'Mapa riesgos corrupción'!#REF!="Mayor"),CONCATENATE("R5C",'Mapa riesgos corrupción'!#REF!),"")</f>
        <v>#REF!</v>
      </c>
      <c r="AH20" s="10" t="e">
        <f>IF(AND('Mapa riesgos corrupción'!#REF!="Alta",'Mapa riesgos corrupción'!#REF!="Catastrófico"),CONCATENATE("R5C",'Mapa riesgos corrupción'!#REF!),"")</f>
        <v>#REF!</v>
      </c>
      <c r="AI20" s="11" t="e">
        <f>IF(AND('Mapa riesgos corrupción'!#REF!="Alta",'Mapa riesgos corrupción'!#REF!="Catastrófico"),CONCATENATE("R5C",'Mapa riesgos corrupción'!#REF!),"")</f>
        <v>#REF!</v>
      </c>
      <c r="AJ20" s="11" t="e">
        <f>IF(AND('Mapa riesgos corrupción'!#REF!="Alta",'Mapa riesgos corrupción'!#REF!="Catastrófico"),CONCATENATE("R5C",'Mapa riesgos corrupción'!#REF!),"")</f>
        <v>#REF!</v>
      </c>
      <c r="AK20" s="11" t="e">
        <f>IF(AND('Mapa riesgos corrupción'!#REF!="Alta",'Mapa riesgos corrupción'!#REF!="Catastrófico"),CONCATENATE("R5C",'Mapa riesgos corrupción'!#REF!),"")</f>
        <v>#REF!</v>
      </c>
      <c r="AL20" s="11" t="e">
        <f>IF(AND('Mapa riesgos corrupción'!#REF!="Alta",'Mapa riesgos corrupción'!#REF!="Catastrófico"),CONCATENATE("R5C",'Mapa riesgos corrupción'!#REF!),"")</f>
        <v>#REF!</v>
      </c>
      <c r="AM20" s="12" t="e">
        <f>IF(AND('Mapa riesgos corrupción'!#REF!="Alta",'Mapa riesgos corrupción'!#REF!="Catastrófico"),CONCATENATE("R5C",'Mapa riesgos corrupción'!#REF!),"")</f>
        <v>#REF!</v>
      </c>
      <c r="AN20" s="38"/>
      <c r="AO20" s="483"/>
      <c r="AP20" s="484"/>
      <c r="AQ20" s="484"/>
      <c r="AR20" s="484"/>
      <c r="AS20" s="484"/>
      <c r="AT20" s="485"/>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row>
    <row r="21" spans="1:76" ht="15" customHeight="1" x14ac:dyDescent="0.25">
      <c r="A21" s="38"/>
      <c r="B21" s="432"/>
      <c r="C21" s="432"/>
      <c r="D21" s="433"/>
      <c r="E21" s="473"/>
      <c r="F21" s="474"/>
      <c r="G21" s="474"/>
      <c r="H21" s="474"/>
      <c r="I21" s="474"/>
      <c r="J21" s="22" t="e">
        <f>IF(AND('Mapa riesgos corrupción'!#REF!="Alta",'Mapa riesgos corrupción'!#REF!="Leve"),CONCATENATE("R6C",'Mapa riesgos corrupción'!#REF!),"")</f>
        <v>#REF!</v>
      </c>
      <c r="K21" s="23" t="e">
        <f>IF(AND('Mapa riesgos corrupción'!#REF!="Alta",'Mapa riesgos corrupción'!#REF!="Leve"),CONCATENATE("R6C",'Mapa riesgos corrupción'!#REF!),"")</f>
        <v>#REF!</v>
      </c>
      <c r="L21" s="23" t="e">
        <f>IF(AND('Mapa riesgos corrupción'!#REF!="Alta",'Mapa riesgos corrupción'!#REF!="Leve"),CONCATENATE("R6C",'Mapa riesgos corrupción'!#REF!),"")</f>
        <v>#REF!</v>
      </c>
      <c r="M21" s="23" t="e">
        <f>IF(AND('Mapa riesgos corrupción'!#REF!="Alta",'Mapa riesgos corrupción'!#REF!="Leve"),CONCATENATE("R6C",'Mapa riesgos corrupción'!#REF!),"")</f>
        <v>#REF!</v>
      </c>
      <c r="N21" s="23" t="e">
        <f>IF(AND('Mapa riesgos corrupción'!#REF!="Alta",'Mapa riesgos corrupción'!#REF!="Leve"),CONCATENATE("R6C",'Mapa riesgos corrupción'!#REF!),"")</f>
        <v>#REF!</v>
      </c>
      <c r="O21" s="24" t="e">
        <f>IF(AND('Mapa riesgos corrupción'!#REF!="Alta",'Mapa riesgos corrupción'!#REF!="Leve"),CONCATENATE("R6C",'Mapa riesgos corrupción'!#REF!),"")</f>
        <v>#REF!</v>
      </c>
      <c r="P21" s="22" t="e">
        <f>IF(AND('Mapa riesgos corrupción'!#REF!="Alta",'Mapa riesgos corrupción'!#REF!="Menor"),CONCATENATE("R6C",'Mapa riesgos corrupción'!#REF!),"")</f>
        <v>#REF!</v>
      </c>
      <c r="Q21" s="23" t="e">
        <f>IF(AND('Mapa riesgos corrupción'!#REF!="Alta",'Mapa riesgos corrupción'!#REF!="Menor"),CONCATENATE("R6C",'Mapa riesgos corrupción'!#REF!),"")</f>
        <v>#REF!</v>
      </c>
      <c r="R21" s="23" t="e">
        <f>IF(AND('Mapa riesgos corrupción'!#REF!="Alta",'Mapa riesgos corrupción'!#REF!="Menor"),CONCATENATE("R6C",'Mapa riesgos corrupción'!#REF!),"")</f>
        <v>#REF!</v>
      </c>
      <c r="S21" s="23" t="e">
        <f>IF(AND('Mapa riesgos corrupción'!#REF!="Alta",'Mapa riesgos corrupción'!#REF!="Menor"),CONCATENATE("R6C",'Mapa riesgos corrupción'!#REF!),"")</f>
        <v>#REF!</v>
      </c>
      <c r="T21" s="23" t="e">
        <f>IF(AND('Mapa riesgos corrupción'!#REF!="Alta",'Mapa riesgos corrupción'!#REF!="Menor"),CONCATENATE("R6C",'Mapa riesgos corrupción'!#REF!),"")</f>
        <v>#REF!</v>
      </c>
      <c r="U21" s="24" t="e">
        <f>IF(AND('Mapa riesgos corrupción'!#REF!="Alta",'Mapa riesgos corrupción'!#REF!="Menor"),CONCATENATE("R6C",'Mapa riesgos corrupción'!#REF!),"")</f>
        <v>#REF!</v>
      </c>
      <c r="V21" s="7" t="e">
        <f>IF(AND('Mapa riesgos corrupción'!#REF!="Alta",'Mapa riesgos corrupción'!#REF!="Moderado"),CONCATENATE("R6C",'Mapa riesgos corrupción'!#REF!),"")</f>
        <v>#REF!</v>
      </c>
      <c r="W21" s="8" t="e">
        <f>IF(AND('Mapa riesgos corrupción'!#REF!="Alta",'Mapa riesgos corrupción'!#REF!="Moderado"),CONCATENATE("R6C",'Mapa riesgos corrupción'!#REF!),"")</f>
        <v>#REF!</v>
      </c>
      <c r="X21" s="8" t="e">
        <f>IF(AND('Mapa riesgos corrupción'!#REF!="Alta",'Mapa riesgos corrupción'!#REF!="Moderado"),CONCATENATE("R6C",'Mapa riesgos corrupción'!#REF!),"")</f>
        <v>#REF!</v>
      </c>
      <c r="Y21" s="8" t="e">
        <f>IF(AND('Mapa riesgos corrupción'!#REF!="Alta",'Mapa riesgos corrupción'!#REF!="Moderado"),CONCATENATE("R6C",'Mapa riesgos corrupción'!#REF!),"")</f>
        <v>#REF!</v>
      </c>
      <c r="Z21" s="8" t="e">
        <f>IF(AND('Mapa riesgos corrupción'!#REF!="Alta",'Mapa riesgos corrupción'!#REF!="Moderado"),CONCATENATE("R6C",'Mapa riesgos corrupción'!#REF!),"")</f>
        <v>#REF!</v>
      </c>
      <c r="AA21" s="9" t="e">
        <f>IF(AND('Mapa riesgos corrupción'!#REF!="Alta",'Mapa riesgos corrupción'!#REF!="Moderado"),CONCATENATE("R6C",'Mapa riesgos corrupción'!#REF!),"")</f>
        <v>#REF!</v>
      </c>
      <c r="AB21" s="7" t="e">
        <f>IF(AND('Mapa riesgos corrupción'!#REF!="Alta",'Mapa riesgos corrupción'!#REF!="Mayor"),CONCATENATE("R6C",'Mapa riesgos corrupción'!#REF!),"")</f>
        <v>#REF!</v>
      </c>
      <c r="AC21" s="8" t="e">
        <f>IF(AND('Mapa riesgos corrupción'!#REF!="Alta",'Mapa riesgos corrupción'!#REF!="Mayor"),CONCATENATE("R6C",'Mapa riesgos corrupción'!#REF!),"")</f>
        <v>#REF!</v>
      </c>
      <c r="AD21" s="8" t="e">
        <f>IF(AND('Mapa riesgos corrupción'!#REF!="Alta",'Mapa riesgos corrupción'!#REF!="Mayor"),CONCATENATE("R6C",'Mapa riesgos corrupción'!#REF!),"")</f>
        <v>#REF!</v>
      </c>
      <c r="AE21" s="8" t="e">
        <f>IF(AND('Mapa riesgos corrupción'!#REF!="Alta",'Mapa riesgos corrupción'!#REF!="Mayor"),CONCATENATE("R6C",'Mapa riesgos corrupción'!#REF!),"")</f>
        <v>#REF!</v>
      </c>
      <c r="AF21" s="8" t="e">
        <f>IF(AND('Mapa riesgos corrupción'!#REF!="Alta",'Mapa riesgos corrupción'!#REF!="Mayor"),CONCATENATE("R6C",'Mapa riesgos corrupción'!#REF!),"")</f>
        <v>#REF!</v>
      </c>
      <c r="AG21" s="9" t="e">
        <f>IF(AND('Mapa riesgos corrupción'!#REF!="Alta",'Mapa riesgos corrupción'!#REF!="Mayor"),CONCATENATE("R6C",'Mapa riesgos corrupción'!#REF!),"")</f>
        <v>#REF!</v>
      </c>
      <c r="AH21" s="10" t="e">
        <f>IF(AND('Mapa riesgos corrupción'!#REF!="Alta",'Mapa riesgos corrupción'!#REF!="Catastrófico"),CONCATENATE("R6C",'Mapa riesgos corrupción'!#REF!),"")</f>
        <v>#REF!</v>
      </c>
      <c r="AI21" s="11" t="e">
        <f>IF(AND('Mapa riesgos corrupción'!#REF!="Alta",'Mapa riesgos corrupción'!#REF!="Catastrófico"),CONCATENATE("R6C",'Mapa riesgos corrupción'!#REF!),"")</f>
        <v>#REF!</v>
      </c>
      <c r="AJ21" s="11" t="e">
        <f>IF(AND('Mapa riesgos corrupción'!#REF!="Alta",'Mapa riesgos corrupción'!#REF!="Catastrófico"),CONCATENATE("R6C",'Mapa riesgos corrupción'!#REF!),"")</f>
        <v>#REF!</v>
      </c>
      <c r="AK21" s="11" t="e">
        <f>IF(AND('Mapa riesgos corrupción'!#REF!="Alta",'Mapa riesgos corrupción'!#REF!="Catastrófico"),CONCATENATE("R6C",'Mapa riesgos corrupción'!#REF!),"")</f>
        <v>#REF!</v>
      </c>
      <c r="AL21" s="11" t="e">
        <f>IF(AND('Mapa riesgos corrupción'!#REF!="Alta",'Mapa riesgos corrupción'!#REF!="Catastrófico"),CONCATENATE("R6C",'Mapa riesgos corrupción'!#REF!),"")</f>
        <v>#REF!</v>
      </c>
      <c r="AM21" s="12" t="e">
        <f>IF(AND('Mapa riesgos corrupción'!#REF!="Alta",'Mapa riesgos corrupción'!#REF!="Catastrófico"),CONCATENATE("R6C",'Mapa riesgos corrupción'!#REF!),"")</f>
        <v>#REF!</v>
      </c>
      <c r="AN21" s="38"/>
      <c r="AO21" s="483"/>
      <c r="AP21" s="484"/>
      <c r="AQ21" s="484"/>
      <c r="AR21" s="484"/>
      <c r="AS21" s="484"/>
      <c r="AT21" s="485"/>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row>
    <row r="22" spans="1:76" ht="15" customHeight="1" x14ac:dyDescent="0.25">
      <c r="A22" s="38"/>
      <c r="B22" s="432"/>
      <c r="C22" s="432"/>
      <c r="D22" s="433"/>
      <c r="E22" s="473"/>
      <c r="F22" s="474"/>
      <c r="G22" s="474"/>
      <c r="H22" s="474"/>
      <c r="I22" s="474"/>
      <c r="J22" s="22" t="e">
        <f>IF(AND('Mapa riesgos corrupción'!#REF!="Alta",'Mapa riesgos corrupción'!#REF!="Leve"),CONCATENATE("R7C",'Mapa riesgos corrupción'!#REF!),"")</f>
        <v>#REF!</v>
      </c>
      <c r="K22" s="23" t="e">
        <f>IF(AND('Mapa riesgos corrupción'!#REF!="Alta",'Mapa riesgos corrupción'!#REF!="Leve"),CONCATENATE("R7C",'Mapa riesgos corrupción'!#REF!),"")</f>
        <v>#REF!</v>
      </c>
      <c r="L22" s="23" t="e">
        <f>IF(AND('Mapa riesgos corrupción'!#REF!="Alta",'Mapa riesgos corrupción'!#REF!="Leve"),CONCATENATE("R7C",'Mapa riesgos corrupción'!#REF!),"")</f>
        <v>#REF!</v>
      </c>
      <c r="M22" s="23" t="e">
        <f>IF(AND('Mapa riesgos corrupción'!#REF!="Alta",'Mapa riesgos corrupción'!#REF!="Leve"),CONCATENATE("R7C",'Mapa riesgos corrupción'!#REF!),"")</f>
        <v>#REF!</v>
      </c>
      <c r="N22" s="23" t="e">
        <f>IF(AND('Mapa riesgos corrupción'!#REF!="Alta",'Mapa riesgos corrupción'!#REF!="Leve"),CONCATENATE("R7C",'Mapa riesgos corrupción'!#REF!),"")</f>
        <v>#REF!</v>
      </c>
      <c r="O22" s="24" t="e">
        <f>IF(AND('Mapa riesgos corrupción'!#REF!="Alta",'Mapa riesgos corrupción'!#REF!="Leve"),CONCATENATE("R7C",'Mapa riesgos corrupción'!#REF!),"")</f>
        <v>#REF!</v>
      </c>
      <c r="P22" s="22" t="e">
        <f>IF(AND('Mapa riesgos corrupción'!#REF!="Alta",'Mapa riesgos corrupción'!#REF!="Menor"),CONCATENATE("R7C",'Mapa riesgos corrupción'!#REF!),"")</f>
        <v>#REF!</v>
      </c>
      <c r="Q22" s="23" t="e">
        <f>IF(AND('Mapa riesgos corrupción'!#REF!="Alta",'Mapa riesgos corrupción'!#REF!="Menor"),CONCATENATE("R7C",'Mapa riesgos corrupción'!#REF!),"")</f>
        <v>#REF!</v>
      </c>
      <c r="R22" s="23" t="e">
        <f>IF(AND('Mapa riesgos corrupción'!#REF!="Alta",'Mapa riesgos corrupción'!#REF!="Menor"),CONCATENATE("R7C",'Mapa riesgos corrupción'!#REF!),"")</f>
        <v>#REF!</v>
      </c>
      <c r="S22" s="23" t="e">
        <f>IF(AND('Mapa riesgos corrupción'!#REF!="Alta",'Mapa riesgos corrupción'!#REF!="Menor"),CONCATENATE("R7C",'Mapa riesgos corrupción'!#REF!),"")</f>
        <v>#REF!</v>
      </c>
      <c r="T22" s="23" t="e">
        <f>IF(AND('Mapa riesgos corrupción'!#REF!="Alta",'Mapa riesgos corrupción'!#REF!="Menor"),CONCATENATE("R7C",'Mapa riesgos corrupción'!#REF!),"")</f>
        <v>#REF!</v>
      </c>
      <c r="U22" s="24" t="e">
        <f>IF(AND('Mapa riesgos corrupción'!#REF!="Alta",'Mapa riesgos corrupción'!#REF!="Menor"),CONCATENATE("R7C",'Mapa riesgos corrupción'!#REF!),"")</f>
        <v>#REF!</v>
      </c>
      <c r="V22" s="7" t="e">
        <f>IF(AND('Mapa riesgos corrupción'!#REF!="Alta",'Mapa riesgos corrupción'!#REF!="Moderado"),CONCATENATE("R7C",'Mapa riesgos corrupción'!#REF!),"")</f>
        <v>#REF!</v>
      </c>
      <c r="W22" s="8" t="e">
        <f>IF(AND('Mapa riesgos corrupción'!#REF!="Alta",'Mapa riesgos corrupción'!#REF!="Moderado"),CONCATENATE("R7C",'Mapa riesgos corrupción'!#REF!),"")</f>
        <v>#REF!</v>
      </c>
      <c r="X22" s="8" t="e">
        <f>IF(AND('Mapa riesgos corrupción'!#REF!="Alta",'Mapa riesgos corrupción'!#REF!="Moderado"),CONCATENATE("R7C",'Mapa riesgos corrupción'!#REF!),"")</f>
        <v>#REF!</v>
      </c>
      <c r="Y22" s="8" t="e">
        <f>IF(AND('Mapa riesgos corrupción'!#REF!="Alta",'Mapa riesgos corrupción'!#REF!="Moderado"),CONCATENATE("R7C",'Mapa riesgos corrupción'!#REF!),"")</f>
        <v>#REF!</v>
      </c>
      <c r="Z22" s="8" t="e">
        <f>IF(AND('Mapa riesgos corrupción'!#REF!="Alta",'Mapa riesgos corrupción'!#REF!="Moderado"),CONCATENATE("R7C",'Mapa riesgos corrupción'!#REF!),"")</f>
        <v>#REF!</v>
      </c>
      <c r="AA22" s="9" t="e">
        <f>IF(AND('Mapa riesgos corrupción'!#REF!="Alta",'Mapa riesgos corrupción'!#REF!="Moderado"),CONCATENATE("R7C",'Mapa riesgos corrupción'!#REF!),"")</f>
        <v>#REF!</v>
      </c>
      <c r="AB22" s="7" t="e">
        <f>IF(AND('Mapa riesgos corrupción'!#REF!="Alta",'Mapa riesgos corrupción'!#REF!="Mayor"),CONCATENATE("R7C",'Mapa riesgos corrupción'!#REF!),"")</f>
        <v>#REF!</v>
      </c>
      <c r="AC22" s="8" t="e">
        <f>IF(AND('Mapa riesgos corrupción'!#REF!="Alta",'Mapa riesgos corrupción'!#REF!="Mayor"),CONCATENATE("R7C",'Mapa riesgos corrupción'!#REF!),"")</f>
        <v>#REF!</v>
      </c>
      <c r="AD22" s="8" t="e">
        <f>IF(AND('Mapa riesgos corrupción'!#REF!="Alta",'Mapa riesgos corrupción'!#REF!="Mayor"),CONCATENATE("R7C",'Mapa riesgos corrupción'!#REF!),"")</f>
        <v>#REF!</v>
      </c>
      <c r="AE22" s="8" t="e">
        <f>IF(AND('Mapa riesgos corrupción'!#REF!="Alta",'Mapa riesgos corrupción'!#REF!="Mayor"),CONCATENATE("R7C",'Mapa riesgos corrupción'!#REF!),"")</f>
        <v>#REF!</v>
      </c>
      <c r="AF22" s="8" t="e">
        <f>IF(AND('Mapa riesgos corrupción'!#REF!="Alta",'Mapa riesgos corrupción'!#REF!="Mayor"),CONCATENATE("R7C",'Mapa riesgos corrupción'!#REF!),"")</f>
        <v>#REF!</v>
      </c>
      <c r="AG22" s="9" t="e">
        <f>IF(AND('Mapa riesgos corrupción'!#REF!="Alta",'Mapa riesgos corrupción'!#REF!="Mayor"),CONCATENATE("R7C",'Mapa riesgos corrupción'!#REF!),"")</f>
        <v>#REF!</v>
      </c>
      <c r="AH22" s="10" t="e">
        <f>IF(AND('Mapa riesgos corrupción'!#REF!="Alta",'Mapa riesgos corrupción'!#REF!="Catastrófico"),CONCATENATE("R7C",'Mapa riesgos corrupción'!#REF!),"")</f>
        <v>#REF!</v>
      </c>
      <c r="AI22" s="11" t="e">
        <f>IF(AND('Mapa riesgos corrupción'!#REF!="Alta",'Mapa riesgos corrupción'!#REF!="Catastrófico"),CONCATENATE("R7C",'Mapa riesgos corrupción'!#REF!),"")</f>
        <v>#REF!</v>
      </c>
      <c r="AJ22" s="11" t="e">
        <f>IF(AND('Mapa riesgos corrupción'!#REF!="Alta",'Mapa riesgos corrupción'!#REF!="Catastrófico"),CONCATENATE("R7C",'Mapa riesgos corrupción'!#REF!),"")</f>
        <v>#REF!</v>
      </c>
      <c r="AK22" s="11" t="e">
        <f>IF(AND('Mapa riesgos corrupción'!#REF!="Alta",'Mapa riesgos corrupción'!#REF!="Catastrófico"),CONCATENATE("R7C",'Mapa riesgos corrupción'!#REF!),"")</f>
        <v>#REF!</v>
      </c>
      <c r="AL22" s="11" t="e">
        <f>IF(AND('Mapa riesgos corrupción'!#REF!="Alta",'Mapa riesgos corrupción'!#REF!="Catastrófico"),CONCATENATE("R7C",'Mapa riesgos corrupción'!#REF!),"")</f>
        <v>#REF!</v>
      </c>
      <c r="AM22" s="12" t="e">
        <f>IF(AND('Mapa riesgos corrupción'!#REF!="Alta",'Mapa riesgos corrupción'!#REF!="Catastrófico"),CONCATENATE("R7C",'Mapa riesgos corrupción'!#REF!),"")</f>
        <v>#REF!</v>
      </c>
      <c r="AN22" s="38"/>
      <c r="AO22" s="483"/>
      <c r="AP22" s="484"/>
      <c r="AQ22" s="484"/>
      <c r="AR22" s="484"/>
      <c r="AS22" s="484"/>
      <c r="AT22" s="485"/>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row>
    <row r="23" spans="1:76" ht="15" customHeight="1" x14ac:dyDescent="0.25">
      <c r="A23" s="38"/>
      <c r="B23" s="432"/>
      <c r="C23" s="432"/>
      <c r="D23" s="433"/>
      <c r="E23" s="473"/>
      <c r="F23" s="474"/>
      <c r="G23" s="474"/>
      <c r="H23" s="474"/>
      <c r="I23" s="474"/>
      <c r="J23" s="22" t="e">
        <f>IF(AND('Mapa riesgos corrupción'!#REF!="Alta",'Mapa riesgos corrupción'!#REF!="Leve"),CONCATENATE("R8C",'Mapa riesgos corrupción'!#REF!),"")</f>
        <v>#REF!</v>
      </c>
      <c r="K23" s="23" t="e">
        <f>IF(AND('Mapa riesgos corrupción'!#REF!="Alta",'Mapa riesgos corrupción'!#REF!="Leve"),CONCATENATE("R8C",'Mapa riesgos corrupción'!#REF!),"")</f>
        <v>#REF!</v>
      </c>
      <c r="L23" s="23" t="e">
        <f>IF(AND('Mapa riesgos corrupción'!#REF!="Alta",'Mapa riesgos corrupción'!#REF!="Leve"),CONCATENATE("R8C",'Mapa riesgos corrupción'!#REF!),"")</f>
        <v>#REF!</v>
      </c>
      <c r="M23" s="23" t="e">
        <f>IF(AND('Mapa riesgos corrupción'!#REF!="Alta",'Mapa riesgos corrupción'!#REF!="Leve"),CONCATENATE("R8C",'Mapa riesgos corrupción'!#REF!),"")</f>
        <v>#REF!</v>
      </c>
      <c r="N23" s="23" t="e">
        <f>IF(AND('Mapa riesgos corrupción'!#REF!="Alta",'Mapa riesgos corrupción'!#REF!="Leve"),CONCATENATE("R8C",'Mapa riesgos corrupción'!#REF!),"")</f>
        <v>#REF!</v>
      </c>
      <c r="O23" s="24" t="e">
        <f>IF(AND('Mapa riesgos corrupción'!#REF!="Alta",'Mapa riesgos corrupción'!#REF!="Leve"),CONCATENATE("R8C",'Mapa riesgos corrupción'!#REF!),"")</f>
        <v>#REF!</v>
      </c>
      <c r="P23" s="22" t="e">
        <f>IF(AND('Mapa riesgos corrupción'!#REF!="Alta",'Mapa riesgos corrupción'!#REF!="Menor"),CONCATENATE("R8C",'Mapa riesgos corrupción'!#REF!),"")</f>
        <v>#REF!</v>
      </c>
      <c r="Q23" s="23" t="e">
        <f>IF(AND('Mapa riesgos corrupción'!#REF!="Alta",'Mapa riesgos corrupción'!#REF!="Menor"),CONCATENATE("R8C",'Mapa riesgos corrupción'!#REF!),"")</f>
        <v>#REF!</v>
      </c>
      <c r="R23" s="23" t="e">
        <f>IF(AND('Mapa riesgos corrupción'!#REF!="Alta",'Mapa riesgos corrupción'!#REF!="Menor"),CONCATENATE("R8C",'Mapa riesgos corrupción'!#REF!),"")</f>
        <v>#REF!</v>
      </c>
      <c r="S23" s="23" t="e">
        <f>IF(AND('Mapa riesgos corrupción'!#REF!="Alta",'Mapa riesgos corrupción'!#REF!="Menor"),CONCATENATE("R8C",'Mapa riesgos corrupción'!#REF!),"")</f>
        <v>#REF!</v>
      </c>
      <c r="T23" s="23" t="e">
        <f>IF(AND('Mapa riesgos corrupción'!#REF!="Alta",'Mapa riesgos corrupción'!#REF!="Menor"),CONCATENATE("R8C",'Mapa riesgos corrupción'!#REF!),"")</f>
        <v>#REF!</v>
      </c>
      <c r="U23" s="24" t="e">
        <f>IF(AND('Mapa riesgos corrupción'!#REF!="Alta",'Mapa riesgos corrupción'!#REF!="Menor"),CONCATENATE("R8C",'Mapa riesgos corrupción'!#REF!),"")</f>
        <v>#REF!</v>
      </c>
      <c r="V23" s="7" t="e">
        <f>IF(AND('Mapa riesgos corrupción'!#REF!="Alta",'Mapa riesgos corrupción'!#REF!="Moderado"),CONCATENATE("R8C",'Mapa riesgos corrupción'!#REF!),"")</f>
        <v>#REF!</v>
      </c>
      <c r="W23" s="8" t="e">
        <f>IF(AND('Mapa riesgos corrupción'!#REF!="Alta",'Mapa riesgos corrupción'!#REF!="Moderado"),CONCATENATE("R8C",'Mapa riesgos corrupción'!#REF!),"")</f>
        <v>#REF!</v>
      </c>
      <c r="X23" s="8" t="e">
        <f>IF(AND('Mapa riesgos corrupción'!#REF!="Alta",'Mapa riesgos corrupción'!#REF!="Moderado"),CONCATENATE("R8C",'Mapa riesgos corrupción'!#REF!),"")</f>
        <v>#REF!</v>
      </c>
      <c r="Y23" s="8" t="e">
        <f>IF(AND('Mapa riesgos corrupción'!#REF!="Alta",'Mapa riesgos corrupción'!#REF!="Moderado"),CONCATENATE("R8C",'Mapa riesgos corrupción'!#REF!),"")</f>
        <v>#REF!</v>
      </c>
      <c r="Z23" s="8" t="e">
        <f>IF(AND('Mapa riesgos corrupción'!#REF!="Alta",'Mapa riesgos corrupción'!#REF!="Moderado"),CONCATENATE("R8C",'Mapa riesgos corrupción'!#REF!),"")</f>
        <v>#REF!</v>
      </c>
      <c r="AA23" s="9" t="e">
        <f>IF(AND('Mapa riesgos corrupción'!#REF!="Alta",'Mapa riesgos corrupción'!#REF!="Moderado"),CONCATENATE("R8C",'Mapa riesgos corrupción'!#REF!),"")</f>
        <v>#REF!</v>
      </c>
      <c r="AB23" s="7" t="e">
        <f>IF(AND('Mapa riesgos corrupción'!#REF!="Alta",'Mapa riesgos corrupción'!#REF!="Mayor"),CONCATENATE("R8C",'Mapa riesgos corrupción'!#REF!),"")</f>
        <v>#REF!</v>
      </c>
      <c r="AC23" s="8" t="e">
        <f>IF(AND('Mapa riesgos corrupción'!#REF!="Alta",'Mapa riesgos corrupción'!#REF!="Mayor"),CONCATENATE("R8C",'Mapa riesgos corrupción'!#REF!),"")</f>
        <v>#REF!</v>
      </c>
      <c r="AD23" s="8" t="e">
        <f>IF(AND('Mapa riesgos corrupción'!#REF!="Alta",'Mapa riesgos corrupción'!#REF!="Mayor"),CONCATENATE("R8C",'Mapa riesgos corrupción'!#REF!),"")</f>
        <v>#REF!</v>
      </c>
      <c r="AE23" s="8" t="e">
        <f>IF(AND('Mapa riesgos corrupción'!#REF!="Alta",'Mapa riesgos corrupción'!#REF!="Mayor"),CONCATENATE("R8C",'Mapa riesgos corrupción'!#REF!),"")</f>
        <v>#REF!</v>
      </c>
      <c r="AF23" s="8" t="e">
        <f>IF(AND('Mapa riesgos corrupción'!#REF!="Alta",'Mapa riesgos corrupción'!#REF!="Mayor"),CONCATENATE("R8C",'Mapa riesgos corrupción'!#REF!),"")</f>
        <v>#REF!</v>
      </c>
      <c r="AG23" s="9" t="e">
        <f>IF(AND('Mapa riesgos corrupción'!#REF!="Alta",'Mapa riesgos corrupción'!#REF!="Mayor"),CONCATENATE("R8C",'Mapa riesgos corrupción'!#REF!),"")</f>
        <v>#REF!</v>
      </c>
      <c r="AH23" s="10" t="e">
        <f>IF(AND('Mapa riesgos corrupción'!#REF!="Alta",'Mapa riesgos corrupción'!#REF!="Catastrófico"),CONCATENATE("R8C",'Mapa riesgos corrupción'!#REF!),"")</f>
        <v>#REF!</v>
      </c>
      <c r="AI23" s="11" t="e">
        <f>IF(AND('Mapa riesgos corrupción'!#REF!="Alta",'Mapa riesgos corrupción'!#REF!="Catastrófico"),CONCATENATE("R8C",'Mapa riesgos corrupción'!#REF!),"")</f>
        <v>#REF!</v>
      </c>
      <c r="AJ23" s="11" t="e">
        <f>IF(AND('Mapa riesgos corrupción'!#REF!="Alta",'Mapa riesgos corrupción'!#REF!="Catastrófico"),CONCATENATE("R8C",'Mapa riesgos corrupción'!#REF!),"")</f>
        <v>#REF!</v>
      </c>
      <c r="AK23" s="11" t="e">
        <f>IF(AND('Mapa riesgos corrupción'!#REF!="Alta",'Mapa riesgos corrupción'!#REF!="Catastrófico"),CONCATENATE("R8C",'Mapa riesgos corrupción'!#REF!),"")</f>
        <v>#REF!</v>
      </c>
      <c r="AL23" s="11" t="e">
        <f>IF(AND('Mapa riesgos corrupción'!#REF!="Alta",'Mapa riesgos corrupción'!#REF!="Catastrófico"),CONCATENATE("R8C",'Mapa riesgos corrupción'!#REF!),"")</f>
        <v>#REF!</v>
      </c>
      <c r="AM23" s="12" t="e">
        <f>IF(AND('Mapa riesgos corrupción'!#REF!="Alta",'Mapa riesgos corrupción'!#REF!="Catastrófico"),CONCATENATE("R8C",'Mapa riesgos corrupción'!#REF!),"")</f>
        <v>#REF!</v>
      </c>
      <c r="AN23" s="38"/>
      <c r="AO23" s="483"/>
      <c r="AP23" s="484"/>
      <c r="AQ23" s="484"/>
      <c r="AR23" s="484"/>
      <c r="AS23" s="484"/>
      <c r="AT23" s="485"/>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row>
    <row r="24" spans="1:76" ht="15" customHeight="1" x14ac:dyDescent="0.25">
      <c r="A24" s="38"/>
      <c r="B24" s="432"/>
      <c r="C24" s="432"/>
      <c r="D24" s="433"/>
      <c r="E24" s="473"/>
      <c r="F24" s="474"/>
      <c r="G24" s="474"/>
      <c r="H24" s="474"/>
      <c r="I24" s="474"/>
      <c r="J24" s="22" t="e">
        <f>IF(AND('Mapa riesgos corrupción'!#REF!="Alta",'Mapa riesgos corrupción'!#REF!="Leve"),CONCATENATE("R9C",'Mapa riesgos corrupción'!#REF!),"")</f>
        <v>#REF!</v>
      </c>
      <c r="K24" s="23" t="e">
        <f>IF(AND('Mapa riesgos corrupción'!#REF!="Alta",'Mapa riesgos corrupción'!#REF!="Leve"),CONCATENATE("R9C",'Mapa riesgos corrupción'!#REF!),"")</f>
        <v>#REF!</v>
      </c>
      <c r="L24" s="23" t="e">
        <f>IF(AND('Mapa riesgos corrupción'!#REF!="Alta",'Mapa riesgos corrupción'!#REF!="Leve"),CONCATENATE("R9C",'Mapa riesgos corrupción'!#REF!),"")</f>
        <v>#REF!</v>
      </c>
      <c r="M24" s="23" t="e">
        <f>IF(AND('Mapa riesgos corrupción'!#REF!="Alta",'Mapa riesgos corrupción'!#REF!="Leve"),CONCATENATE("R9C",'Mapa riesgos corrupción'!#REF!),"")</f>
        <v>#REF!</v>
      </c>
      <c r="N24" s="23" t="e">
        <f>IF(AND('Mapa riesgos corrupción'!#REF!="Alta",'Mapa riesgos corrupción'!#REF!="Leve"),CONCATENATE("R9C",'Mapa riesgos corrupción'!#REF!),"")</f>
        <v>#REF!</v>
      </c>
      <c r="O24" s="24" t="e">
        <f>IF(AND('Mapa riesgos corrupción'!#REF!="Alta",'Mapa riesgos corrupción'!#REF!="Leve"),CONCATENATE("R9C",'Mapa riesgos corrupción'!#REF!),"")</f>
        <v>#REF!</v>
      </c>
      <c r="P24" s="22" t="e">
        <f>IF(AND('Mapa riesgos corrupción'!#REF!="Alta",'Mapa riesgos corrupción'!#REF!="Menor"),CONCATENATE("R9C",'Mapa riesgos corrupción'!#REF!),"")</f>
        <v>#REF!</v>
      </c>
      <c r="Q24" s="23" t="e">
        <f>IF(AND('Mapa riesgos corrupción'!#REF!="Alta",'Mapa riesgos corrupción'!#REF!="Menor"),CONCATENATE("R9C",'Mapa riesgos corrupción'!#REF!),"")</f>
        <v>#REF!</v>
      </c>
      <c r="R24" s="23" t="e">
        <f>IF(AND('Mapa riesgos corrupción'!#REF!="Alta",'Mapa riesgos corrupción'!#REF!="Menor"),CONCATENATE("R9C",'Mapa riesgos corrupción'!#REF!),"")</f>
        <v>#REF!</v>
      </c>
      <c r="S24" s="23" t="e">
        <f>IF(AND('Mapa riesgos corrupción'!#REF!="Alta",'Mapa riesgos corrupción'!#REF!="Menor"),CONCATENATE("R9C",'Mapa riesgos corrupción'!#REF!),"")</f>
        <v>#REF!</v>
      </c>
      <c r="T24" s="23" t="e">
        <f>IF(AND('Mapa riesgos corrupción'!#REF!="Alta",'Mapa riesgos corrupción'!#REF!="Menor"),CONCATENATE("R9C",'Mapa riesgos corrupción'!#REF!),"")</f>
        <v>#REF!</v>
      </c>
      <c r="U24" s="24" t="e">
        <f>IF(AND('Mapa riesgos corrupción'!#REF!="Alta",'Mapa riesgos corrupción'!#REF!="Menor"),CONCATENATE("R9C",'Mapa riesgos corrupción'!#REF!),"")</f>
        <v>#REF!</v>
      </c>
      <c r="V24" s="7" t="e">
        <f>IF(AND('Mapa riesgos corrupción'!#REF!="Alta",'Mapa riesgos corrupción'!#REF!="Moderado"),CONCATENATE("R9C",'Mapa riesgos corrupción'!#REF!),"")</f>
        <v>#REF!</v>
      </c>
      <c r="W24" s="8" t="e">
        <f>IF(AND('Mapa riesgos corrupción'!#REF!="Alta",'Mapa riesgos corrupción'!#REF!="Moderado"),CONCATENATE("R9C",'Mapa riesgos corrupción'!#REF!),"")</f>
        <v>#REF!</v>
      </c>
      <c r="X24" s="8" t="e">
        <f>IF(AND('Mapa riesgos corrupción'!#REF!="Alta",'Mapa riesgos corrupción'!#REF!="Moderado"),CONCATENATE("R9C",'Mapa riesgos corrupción'!#REF!),"")</f>
        <v>#REF!</v>
      </c>
      <c r="Y24" s="8" t="e">
        <f>IF(AND('Mapa riesgos corrupción'!#REF!="Alta",'Mapa riesgos corrupción'!#REF!="Moderado"),CONCATENATE("R9C",'Mapa riesgos corrupción'!#REF!),"")</f>
        <v>#REF!</v>
      </c>
      <c r="Z24" s="8" t="e">
        <f>IF(AND('Mapa riesgos corrupción'!#REF!="Alta",'Mapa riesgos corrupción'!#REF!="Moderado"),CONCATENATE("R9C",'Mapa riesgos corrupción'!#REF!),"")</f>
        <v>#REF!</v>
      </c>
      <c r="AA24" s="9" t="e">
        <f>IF(AND('Mapa riesgos corrupción'!#REF!="Alta",'Mapa riesgos corrupción'!#REF!="Moderado"),CONCATENATE("R9C",'Mapa riesgos corrupción'!#REF!),"")</f>
        <v>#REF!</v>
      </c>
      <c r="AB24" s="7" t="e">
        <f>IF(AND('Mapa riesgos corrupción'!#REF!="Alta",'Mapa riesgos corrupción'!#REF!="Mayor"),CONCATENATE("R9C",'Mapa riesgos corrupción'!#REF!),"")</f>
        <v>#REF!</v>
      </c>
      <c r="AC24" s="8" t="e">
        <f>IF(AND('Mapa riesgos corrupción'!#REF!="Alta",'Mapa riesgos corrupción'!#REF!="Mayor"),CONCATENATE("R9C",'Mapa riesgos corrupción'!#REF!),"")</f>
        <v>#REF!</v>
      </c>
      <c r="AD24" s="8" t="e">
        <f>IF(AND('Mapa riesgos corrupción'!#REF!="Alta",'Mapa riesgos corrupción'!#REF!="Mayor"),CONCATENATE("R9C",'Mapa riesgos corrupción'!#REF!),"")</f>
        <v>#REF!</v>
      </c>
      <c r="AE24" s="8" t="e">
        <f>IF(AND('Mapa riesgos corrupción'!#REF!="Alta",'Mapa riesgos corrupción'!#REF!="Mayor"),CONCATENATE("R9C",'Mapa riesgos corrupción'!#REF!),"")</f>
        <v>#REF!</v>
      </c>
      <c r="AF24" s="8" t="e">
        <f>IF(AND('Mapa riesgos corrupción'!#REF!="Alta",'Mapa riesgos corrupción'!#REF!="Mayor"),CONCATENATE("R9C",'Mapa riesgos corrupción'!#REF!),"")</f>
        <v>#REF!</v>
      </c>
      <c r="AG24" s="9" t="e">
        <f>IF(AND('Mapa riesgos corrupción'!#REF!="Alta",'Mapa riesgos corrupción'!#REF!="Mayor"),CONCATENATE("R9C",'Mapa riesgos corrupción'!#REF!),"")</f>
        <v>#REF!</v>
      </c>
      <c r="AH24" s="10" t="e">
        <f>IF(AND('Mapa riesgos corrupción'!#REF!="Alta",'Mapa riesgos corrupción'!#REF!="Catastrófico"),CONCATENATE("R9C",'Mapa riesgos corrupción'!#REF!),"")</f>
        <v>#REF!</v>
      </c>
      <c r="AI24" s="11" t="e">
        <f>IF(AND('Mapa riesgos corrupción'!#REF!="Alta",'Mapa riesgos corrupción'!#REF!="Catastrófico"),CONCATENATE("R9C",'Mapa riesgos corrupción'!#REF!),"")</f>
        <v>#REF!</v>
      </c>
      <c r="AJ24" s="11" t="e">
        <f>IF(AND('Mapa riesgos corrupción'!#REF!="Alta",'Mapa riesgos corrupción'!#REF!="Catastrófico"),CONCATENATE("R9C",'Mapa riesgos corrupción'!#REF!),"")</f>
        <v>#REF!</v>
      </c>
      <c r="AK24" s="11" t="e">
        <f>IF(AND('Mapa riesgos corrupción'!#REF!="Alta",'Mapa riesgos corrupción'!#REF!="Catastrófico"),CONCATENATE("R9C",'Mapa riesgos corrupción'!#REF!),"")</f>
        <v>#REF!</v>
      </c>
      <c r="AL24" s="11" t="e">
        <f>IF(AND('Mapa riesgos corrupción'!#REF!="Alta",'Mapa riesgos corrupción'!#REF!="Catastrófico"),CONCATENATE("R9C",'Mapa riesgos corrupción'!#REF!),"")</f>
        <v>#REF!</v>
      </c>
      <c r="AM24" s="12" t="e">
        <f>IF(AND('Mapa riesgos corrupción'!#REF!="Alta",'Mapa riesgos corrupción'!#REF!="Catastrófico"),CONCATENATE("R9C",'Mapa riesgos corrupción'!#REF!),"")</f>
        <v>#REF!</v>
      </c>
      <c r="AN24" s="38"/>
      <c r="AO24" s="483"/>
      <c r="AP24" s="484"/>
      <c r="AQ24" s="484"/>
      <c r="AR24" s="484"/>
      <c r="AS24" s="484"/>
      <c r="AT24" s="485"/>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row>
    <row r="25" spans="1:76" ht="15.75" customHeight="1" thickBot="1" x14ac:dyDescent="0.3">
      <c r="A25" s="38"/>
      <c r="B25" s="432"/>
      <c r="C25" s="432"/>
      <c r="D25" s="433"/>
      <c r="E25" s="476"/>
      <c r="F25" s="477"/>
      <c r="G25" s="477"/>
      <c r="H25" s="477"/>
      <c r="I25" s="477"/>
      <c r="J25" s="25" t="e">
        <f>IF(AND('Mapa riesgos corrupción'!#REF!="Alta",'Mapa riesgos corrupción'!#REF!="Leve"),CONCATENATE("R10C",'Mapa riesgos corrupción'!#REF!),"")</f>
        <v>#REF!</v>
      </c>
      <c r="K25" s="26" t="e">
        <f>IF(AND('Mapa riesgos corrupción'!#REF!="Alta",'Mapa riesgos corrupción'!#REF!="Leve"),CONCATENATE("R10C",'Mapa riesgos corrupción'!#REF!),"")</f>
        <v>#REF!</v>
      </c>
      <c r="L25" s="26" t="e">
        <f>IF(AND('Mapa riesgos corrupción'!#REF!="Alta",'Mapa riesgos corrupción'!#REF!="Leve"),CONCATENATE("R10C",'Mapa riesgos corrupción'!#REF!),"")</f>
        <v>#REF!</v>
      </c>
      <c r="M25" s="26" t="e">
        <f>IF(AND('Mapa riesgos corrupción'!#REF!="Alta",'Mapa riesgos corrupción'!#REF!="Leve"),CONCATENATE("R10C",'Mapa riesgos corrupción'!#REF!),"")</f>
        <v>#REF!</v>
      </c>
      <c r="N25" s="26" t="e">
        <f>IF(AND('Mapa riesgos corrupción'!#REF!="Alta",'Mapa riesgos corrupción'!#REF!="Leve"),CONCATENATE("R10C",'Mapa riesgos corrupción'!#REF!),"")</f>
        <v>#REF!</v>
      </c>
      <c r="O25" s="27" t="e">
        <f>IF(AND('Mapa riesgos corrupción'!#REF!="Alta",'Mapa riesgos corrupción'!#REF!="Leve"),CONCATENATE("R10C",'Mapa riesgos corrupción'!#REF!),"")</f>
        <v>#REF!</v>
      </c>
      <c r="P25" s="25" t="e">
        <f>IF(AND('Mapa riesgos corrupción'!#REF!="Alta",'Mapa riesgos corrupción'!#REF!="Menor"),CONCATENATE("R10C",'Mapa riesgos corrupción'!#REF!),"")</f>
        <v>#REF!</v>
      </c>
      <c r="Q25" s="26" t="e">
        <f>IF(AND('Mapa riesgos corrupción'!#REF!="Alta",'Mapa riesgos corrupción'!#REF!="Menor"),CONCATENATE("R10C",'Mapa riesgos corrupción'!#REF!),"")</f>
        <v>#REF!</v>
      </c>
      <c r="R25" s="26" t="e">
        <f>IF(AND('Mapa riesgos corrupción'!#REF!="Alta",'Mapa riesgos corrupción'!#REF!="Menor"),CONCATENATE("R10C",'Mapa riesgos corrupción'!#REF!),"")</f>
        <v>#REF!</v>
      </c>
      <c r="S25" s="26" t="e">
        <f>IF(AND('Mapa riesgos corrupción'!#REF!="Alta",'Mapa riesgos corrupción'!#REF!="Menor"),CONCATENATE("R10C",'Mapa riesgos corrupción'!#REF!),"")</f>
        <v>#REF!</v>
      </c>
      <c r="T25" s="26" t="e">
        <f>IF(AND('Mapa riesgos corrupción'!#REF!="Alta",'Mapa riesgos corrupción'!#REF!="Menor"),CONCATENATE("R10C",'Mapa riesgos corrupción'!#REF!),"")</f>
        <v>#REF!</v>
      </c>
      <c r="U25" s="27" t="e">
        <f>IF(AND('Mapa riesgos corrupción'!#REF!="Alta",'Mapa riesgos corrupción'!#REF!="Menor"),CONCATENATE("R10C",'Mapa riesgos corrupción'!#REF!),"")</f>
        <v>#REF!</v>
      </c>
      <c r="V25" s="13" t="e">
        <f>IF(AND('Mapa riesgos corrupción'!#REF!="Alta",'Mapa riesgos corrupción'!#REF!="Moderado"),CONCATENATE("R10C",'Mapa riesgos corrupción'!#REF!),"")</f>
        <v>#REF!</v>
      </c>
      <c r="W25" s="14" t="e">
        <f>IF(AND('Mapa riesgos corrupción'!#REF!="Alta",'Mapa riesgos corrupción'!#REF!="Moderado"),CONCATENATE("R10C",'Mapa riesgos corrupción'!#REF!),"")</f>
        <v>#REF!</v>
      </c>
      <c r="X25" s="14" t="e">
        <f>IF(AND('Mapa riesgos corrupción'!#REF!="Alta",'Mapa riesgos corrupción'!#REF!="Moderado"),CONCATENATE("R10C",'Mapa riesgos corrupción'!#REF!),"")</f>
        <v>#REF!</v>
      </c>
      <c r="Y25" s="14" t="e">
        <f>IF(AND('Mapa riesgos corrupción'!#REF!="Alta",'Mapa riesgos corrupción'!#REF!="Moderado"),CONCATENATE("R10C",'Mapa riesgos corrupción'!#REF!),"")</f>
        <v>#REF!</v>
      </c>
      <c r="Z25" s="14" t="e">
        <f>IF(AND('Mapa riesgos corrupción'!#REF!="Alta",'Mapa riesgos corrupción'!#REF!="Moderado"),CONCATENATE("R10C",'Mapa riesgos corrupción'!#REF!),"")</f>
        <v>#REF!</v>
      </c>
      <c r="AA25" s="15" t="e">
        <f>IF(AND('Mapa riesgos corrupción'!#REF!="Alta",'Mapa riesgos corrupción'!#REF!="Moderado"),CONCATENATE("R10C",'Mapa riesgos corrupción'!#REF!),"")</f>
        <v>#REF!</v>
      </c>
      <c r="AB25" s="13" t="e">
        <f>IF(AND('Mapa riesgos corrupción'!#REF!="Alta",'Mapa riesgos corrupción'!#REF!="Mayor"),CONCATENATE("R10C",'Mapa riesgos corrupción'!#REF!),"")</f>
        <v>#REF!</v>
      </c>
      <c r="AC25" s="14" t="e">
        <f>IF(AND('Mapa riesgos corrupción'!#REF!="Alta",'Mapa riesgos corrupción'!#REF!="Mayor"),CONCATENATE("R10C",'Mapa riesgos corrupción'!#REF!),"")</f>
        <v>#REF!</v>
      </c>
      <c r="AD25" s="14" t="e">
        <f>IF(AND('Mapa riesgos corrupción'!#REF!="Alta",'Mapa riesgos corrupción'!#REF!="Mayor"),CONCATENATE("R10C",'Mapa riesgos corrupción'!#REF!),"")</f>
        <v>#REF!</v>
      </c>
      <c r="AE25" s="14" t="e">
        <f>IF(AND('Mapa riesgos corrupción'!#REF!="Alta",'Mapa riesgos corrupción'!#REF!="Mayor"),CONCATENATE("R10C",'Mapa riesgos corrupción'!#REF!),"")</f>
        <v>#REF!</v>
      </c>
      <c r="AF25" s="14" t="e">
        <f>IF(AND('Mapa riesgos corrupción'!#REF!="Alta",'Mapa riesgos corrupción'!#REF!="Mayor"),CONCATENATE("R10C",'Mapa riesgos corrupción'!#REF!),"")</f>
        <v>#REF!</v>
      </c>
      <c r="AG25" s="15" t="e">
        <f>IF(AND('Mapa riesgos corrupción'!#REF!="Alta",'Mapa riesgos corrupción'!#REF!="Mayor"),CONCATENATE("R10C",'Mapa riesgos corrupción'!#REF!),"")</f>
        <v>#REF!</v>
      </c>
      <c r="AH25" s="16" t="e">
        <f>IF(AND('Mapa riesgos corrupción'!#REF!="Alta",'Mapa riesgos corrupción'!#REF!="Catastrófico"),CONCATENATE("R10C",'Mapa riesgos corrupción'!#REF!),"")</f>
        <v>#REF!</v>
      </c>
      <c r="AI25" s="17" t="e">
        <f>IF(AND('Mapa riesgos corrupción'!#REF!="Alta",'Mapa riesgos corrupción'!#REF!="Catastrófico"),CONCATENATE("R10C",'Mapa riesgos corrupción'!#REF!),"")</f>
        <v>#REF!</v>
      </c>
      <c r="AJ25" s="17" t="e">
        <f>IF(AND('Mapa riesgos corrupción'!#REF!="Alta",'Mapa riesgos corrupción'!#REF!="Catastrófico"),CONCATENATE("R10C",'Mapa riesgos corrupción'!#REF!),"")</f>
        <v>#REF!</v>
      </c>
      <c r="AK25" s="17" t="e">
        <f>IF(AND('Mapa riesgos corrupción'!#REF!="Alta",'Mapa riesgos corrupción'!#REF!="Catastrófico"),CONCATENATE("R10C",'Mapa riesgos corrupción'!#REF!),"")</f>
        <v>#REF!</v>
      </c>
      <c r="AL25" s="17" t="e">
        <f>IF(AND('Mapa riesgos corrupción'!#REF!="Alta",'Mapa riesgos corrupción'!#REF!="Catastrófico"),CONCATENATE("R10C",'Mapa riesgos corrupción'!#REF!),"")</f>
        <v>#REF!</v>
      </c>
      <c r="AM25" s="18" t="e">
        <f>IF(AND('Mapa riesgos corrupción'!#REF!="Alta",'Mapa riesgos corrupción'!#REF!="Catastrófico"),CONCATENATE("R10C",'Mapa riesgos corrupción'!#REF!),"")</f>
        <v>#REF!</v>
      </c>
      <c r="AN25" s="38"/>
      <c r="AO25" s="486"/>
      <c r="AP25" s="487"/>
      <c r="AQ25" s="487"/>
      <c r="AR25" s="487"/>
      <c r="AS25" s="487"/>
      <c r="AT25" s="48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row>
    <row r="26" spans="1:76" ht="15" customHeight="1" x14ac:dyDescent="0.25">
      <c r="A26" s="38"/>
      <c r="B26" s="432"/>
      <c r="C26" s="432"/>
      <c r="D26" s="433"/>
      <c r="E26" s="470" t="s">
        <v>553</v>
      </c>
      <c r="F26" s="471"/>
      <c r="G26" s="471"/>
      <c r="H26" s="471"/>
      <c r="I26" s="472"/>
      <c r="J26" s="19" t="str">
        <f>IF(AND('Mapa riesgos corrupción'!$AD$3="Media",'Mapa riesgos corrupción'!$AF$3="Leve"),CONCATENATE("R1C",'Mapa riesgos corrupción'!$T$3),"")</f>
        <v/>
      </c>
      <c r="K26" s="20" t="e">
        <f>IF(AND('Mapa riesgos corrupción'!#REF!="Media",'Mapa riesgos corrupción'!#REF!="Leve"),CONCATENATE("R1C",'Mapa riesgos corrupción'!#REF!),"")</f>
        <v>#REF!</v>
      </c>
      <c r="L26" s="20" t="e">
        <f>IF(AND('Mapa riesgos corrupción'!#REF!="Media",'Mapa riesgos corrupción'!#REF!="Leve"),CONCATENATE("R1C",'Mapa riesgos corrupción'!#REF!),"")</f>
        <v>#REF!</v>
      </c>
      <c r="M26" s="20" t="e">
        <f>IF(AND('Mapa riesgos corrupción'!#REF!="Media",'Mapa riesgos corrupción'!#REF!="Leve"),CONCATENATE("R1C",'Mapa riesgos corrupción'!#REF!),"")</f>
        <v>#REF!</v>
      </c>
      <c r="N26" s="20" t="e">
        <f>IF(AND('Mapa riesgos corrupción'!#REF!="Media",'Mapa riesgos corrupción'!#REF!="Leve"),CONCATENATE("R1C",'Mapa riesgos corrupción'!#REF!),"")</f>
        <v>#REF!</v>
      </c>
      <c r="O26" s="21" t="e">
        <f>IF(AND('Mapa riesgos corrupción'!#REF!="Media",'Mapa riesgos corrupción'!#REF!="Leve"),CONCATENATE("R1C",'Mapa riesgos corrupción'!#REF!),"")</f>
        <v>#REF!</v>
      </c>
      <c r="P26" s="19" t="str">
        <f>IF(AND('Mapa riesgos corrupción'!$AD$3="Media",'Mapa riesgos corrupción'!$AF$3="Menor"),CONCATENATE("R1C",'Mapa riesgos corrupción'!$T$3),"")</f>
        <v/>
      </c>
      <c r="Q26" s="20" t="e">
        <f>IF(AND('Mapa riesgos corrupción'!#REF!="Media",'Mapa riesgos corrupción'!#REF!="Menor"),CONCATENATE("R1C",'Mapa riesgos corrupción'!#REF!),"")</f>
        <v>#REF!</v>
      </c>
      <c r="R26" s="20" t="e">
        <f>IF(AND('Mapa riesgos corrupción'!#REF!="Media",'Mapa riesgos corrupción'!#REF!="Menor"),CONCATENATE("R1C",'Mapa riesgos corrupción'!#REF!),"")</f>
        <v>#REF!</v>
      </c>
      <c r="S26" s="20" t="e">
        <f>IF(AND('Mapa riesgos corrupción'!#REF!="Media",'Mapa riesgos corrupción'!#REF!="Menor"),CONCATENATE("R1C",'Mapa riesgos corrupción'!#REF!),"")</f>
        <v>#REF!</v>
      </c>
      <c r="T26" s="20" t="e">
        <f>IF(AND('Mapa riesgos corrupción'!#REF!="Media",'Mapa riesgos corrupción'!#REF!="Menor"),CONCATENATE("R1C",'Mapa riesgos corrupción'!#REF!),"")</f>
        <v>#REF!</v>
      </c>
      <c r="U26" s="21" t="e">
        <f>IF(AND('Mapa riesgos corrupción'!#REF!="Media",'Mapa riesgos corrupción'!#REF!="Menor"),CONCATENATE("R1C",'Mapa riesgos corrupción'!#REF!),"")</f>
        <v>#REF!</v>
      </c>
      <c r="V26" s="19" t="str">
        <f>IF(AND('Mapa riesgos corrupción'!$AD$3="Media",'Mapa riesgos corrupción'!$AF$3="Moderado"),CONCATENATE("R1C",'Mapa riesgos corrupción'!$T$3),"")</f>
        <v/>
      </c>
      <c r="W26" s="20" t="e">
        <f>IF(AND('Mapa riesgos corrupción'!#REF!="Media",'Mapa riesgos corrupción'!#REF!="Moderado"),CONCATENATE("R1C",'Mapa riesgos corrupción'!#REF!),"")</f>
        <v>#REF!</v>
      </c>
      <c r="X26" s="20" t="e">
        <f>IF(AND('Mapa riesgos corrupción'!#REF!="Media",'Mapa riesgos corrupción'!#REF!="Moderado"),CONCATENATE("R1C",'Mapa riesgos corrupción'!#REF!),"")</f>
        <v>#REF!</v>
      </c>
      <c r="Y26" s="20" t="e">
        <f>IF(AND('Mapa riesgos corrupción'!#REF!="Media",'Mapa riesgos corrupción'!#REF!="Moderado"),CONCATENATE("R1C",'Mapa riesgos corrupción'!#REF!),"")</f>
        <v>#REF!</v>
      </c>
      <c r="Z26" s="20" t="e">
        <f>IF(AND('Mapa riesgos corrupción'!#REF!="Media",'Mapa riesgos corrupción'!#REF!="Moderado"),CONCATENATE("R1C",'Mapa riesgos corrupción'!#REF!),"")</f>
        <v>#REF!</v>
      </c>
      <c r="AA26" s="21" t="e">
        <f>IF(AND('Mapa riesgos corrupción'!#REF!="Media",'Mapa riesgos corrupción'!#REF!="Moderado"),CONCATENATE("R1C",'Mapa riesgos corrupción'!#REF!),"")</f>
        <v>#REF!</v>
      </c>
      <c r="AB26" s="1" t="str">
        <f>IF(AND('Mapa riesgos corrupción'!$AD$3="Media",'Mapa riesgos corrupción'!$AF$3="Mayor"),CONCATENATE("R1C",'Mapa riesgos corrupción'!$T$3),"")</f>
        <v/>
      </c>
      <c r="AC26" s="2" t="e">
        <f>IF(AND('Mapa riesgos corrupción'!#REF!="Media",'Mapa riesgos corrupción'!#REF!="Mayor"),CONCATENATE("R1C",'Mapa riesgos corrupción'!#REF!),"")</f>
        <v>#REF!</v>
      </c>
      <c r="AD26" s="2" t="e">
        <f>IF(AND('Mapa riesgos corrupción'!#REF!="Media",'Mapa riesgos corrupción'!#REF!="Mayor"),CONCATENATE("R1C",'Mapa riesgos corrupción'!#REF!),"")</f>
        <v>#REF!</v>
      </c>
      <c r="AE26" s="2" t="e">
        <f>IF(AND('Mapa riesgos corrupción'!#REF!="Media",'Mapa riesgos corrupción'!#REF!="Mayor"),CONCATENATE("R1C",'Mapa riesgos corrupción'!#REF!),"")</f>
        <v>#REF!</v>
      </c>
      <c r="AF26" s="2" t="e">
        <f>IF(AND('Mapa riesgos corrupción'!#REF!="Media",'Mapa riesgos corrupción'!#REF!="Mayor"),CONCATENATE("R1C",'Mapa riesgos corrupción'!#REF!),"")</f>
        <v>#REF!</v>
      </c>
      <c r="AG26" s="3" t="e">
        <f>IF(AND('Mapa riesgos corrupción'!#REF!="Media",'Mapa riesgos corrupción'!#REF!="Mayor"),CONCATENATE("R1C",'Mapa riesgos corrupción'!#REF!),"")</f>
        <v>#REF!</v>
      </c>
      <c r="AH26" s="4" t="str">
        <f>IF(AND('Mapa riesgos corrupción'!$AD$3="Media",'Mapa riesgos corrupción'!$AF$3="Catastrófico"),CONCATENATE("R1C",'Mapa riesgos corrupción'!$T$3),"")</f>
        <v/>
      </c>
      <c r="AI26" s="5" t="e">
        <f>IF(AND('Mapa riesgos corrupción'!#REF!="Media",'Mapa riesgos corrupción'!#REF!="Catastrófico"),CONCATENATE("R1C",'Mapa riesgos corrupción'!#REF!),"")</f>
        <v>#REF!</v>
      </c>
      <c r="AJ26" s="5" t="e">
        <f>IF(AND('Mapa riesgos corrupción'!#REF!="Media",'Mapa riesgos corrupción'!#REF!="Catastrófico"),CONCATENATE("R1C",'Mapa riesgos corrupción'!#REF!),"")</f>
        <v>#REF!</v>
      </c>
      <c r="AK26" s="5" t="e">
        <f>IF(AND('Mapa riesgos corrupción'!#REF!="Media",'Mapa riesgos corrupción'!#REF!="Catastrófico"),CONCATENATE("R1C",'Mapa riesgos corrupción'!#REF!),"")</f>
        <v>#REF!</v>
      </c>
      <c r="AL26" s="5" t="e">
        <f>IF(AND('Mapa riesgos corrupción'!#REF!="Media",'Mapa riesgos corrupción'!#REF!="Catastrófico"),CONCATENATE("R1C",'Mapa riesgos corrupción'!#REF!),"")</f>
        <v>#REF!</v>
      </c>
      <c r="AM26" s="6" t="e">
        <f>IF(AND('Mapa riesgos corrupción'!#REF!="Media",'Mapa riesgos corrupción'!#REF!="Catastrófico"),CONCATENATE("R1C",'Mapa riesgos corrupción'!#REF!),"")</f>
        <v>#REF!</v>
      </c>
      <c r="AN26" s="38"/>
      <c r="AO26" s="510" t="s">
        <v>504</v>
      </c>
      <c r="AP26" s="511"/>
      <c r="AQ26" s="511"/>
      <c r="AR26" s="511"/>
      <c r="AS26" s="511"/>
      <c r="AT26" s="512"/>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row>
    <row r="27" spans="1:76" ht="15" customHeight="1" x14ac:dyDescent="0.25">
      <c r="A27" s="38"/>
      <c r="B27" s="432"/>
      <c r="C27" s="432"/>
      <c r="D27" s="433"/>
      <c r="E27" s="489"/>
      <c r="F27" s="474"/>
      <c r="G27" s="474"/>
      <c r="H27" s="474"/>
      <c r="I27" s="475"/>
      <c r="J27" s="22" t="e">
        <f>IF(AND('Mapa riesgos corrupción'!#REF!="Media",'Mapa riesgos corrupción'!#REF!="Leve"),CONCATENATE("R2C",'Mapa riesgos corrupción'!#REF!),"")</f>
        <v>#REF!</v>
      </c>
      <c r="K27" s="23" t="e">
        <f>IF(AND('Mapa riesgos corrupción'!#REF!="Media",'Mapa riesgos corrupción'!#REF!="Leve"),CONCATENATE("R2C",'Mapa riesgos corrupción'!#REF!),"")</f>
        <v>#REF!</v>
      </c>
      <c r="L27" s="23" t="e">
        <f>IF(AND('Mapa riesgos corrupción'!#REF!="Media",'Mapa riesgos corrupción'!#REF!="Leve"),CONCATENATE("R2C",'Mapa riesgos corrupción'!#REF!),"")</f>
        <v>#REF!</v>
      </c>
      <c r="M27" s="23" t="e">
        <f>IF(AND('Mapa riesgos corrupción'!#REF!="Media",'Mapa riesgos corrupción'!#REF!="Leve"),CONCATENATE("R2C",'Mapa riesgos corrupción'!#REF!),"")</f>
        <v>#REF!</v>
      </c>
      <c r="N27" s="23" t="e">
        <f>IF(AND('Mapa riesgos corrupción'!#REF!="Media",'Mapa riesgos corrupción'!#REF!="Leve"),CONCATENATE("R2C",'Mapa riesgos corrupción'!#REF!),"")</f>
        <v>#REF!</v>
      </c>
      <c r="O27" s="24" t="e">
        <f>IF(AND('Mapa riesgos corrupción'!#REF!="Media",'Mapa riesgos corrupción'!#REF!="Leve"),CONCATENATE("R2C",'Mapa riesgos corrupción'!#REF!),"")</f>
        <v>#REF!</v>
      </c>
      <c r="P27" s="22" t="e">
        <f>IF(AND('Mapa riesgos corrupción'!#REF!="Media",'Mapa riesgos corrupción'!#REF!="Menor"),CONCATENATE("R2C",'Mapa riesgos corrupción'!#REF!),"")</f>
        <v>#REF!</v>
      </c>
      <c r="Q27" s="23" t="e">
        <f>IF(AND('Mapa riesgos corrupción'!#REF!="Media",'Mapa riesgos corrupción'!#REF!="Menor"),CONCATENATE("R2C",'Mapa riesgos corrupción'!#REF!),"")</f>
        <v>#REF!</v>
      </c>
      <c r="R27" s="23" t="e">
        <f>IF(AND('Mapa riesgos corrupción'!#REF!="Media",'Mapa riesgos corrupción'!#REF!="Menor"),CONCATENATE("R2C",'Mapa riesgos corrupción'!#REF!),"")</f>
        <v>#REF!</v>
      </c>
      <c r="S27" s="23" t="e">
        <f>IF(AND('Mapa riesgos corrupción'!#REF!="Media",'Mapa riesgos corrupción'!#REF!="Menor"),CONCATENATE("R2C",'Mapa riesgos corrupción'!#REF!),"")</f>
        <v>#REF!</v>
      </c>
      <c r="T27" s="23" t="e">
        <f>IF(AND('Mapa riesgos corrupción'!#REF!="Media",'Mapa riesgos corrupción'!#REF!="Menor"),CONCATENATE("R2C",'Mapa riesgos corrupción'!#REF!),"")</f>
        <v>#REF!</v>
      </c>
      <c r="U27" s="24" t="e">
        <f>IF(AND('Mapa riesgos corrupción'!#REF!="Media",'Mapa riesgos corrupción'!#REF!="Menor"),CONCATENATE("R2C",'Mapa riesgos corrupción'!#REF!),"")</f>
        <v>#REF!</v>
      </c>
      <c r="V27" s="22" t="e">
        <f>IF(AND('Mapa riesgos corrupción'!#REF!="Media",'Mapa riesgos corrupción'!#REF!="Moderado"),CONCATENATE("R2C",'Mapa riesgos corrupción'!#REF!),"")</f>
        <v>#REF!</v>
      </c>
      <c r="W27" s="23" t="e">
        <f>IF(AND('Mapa riesgos corrupción'!#REF!="Media",'Mapa riesgos corrupción'!#REF!="Moderado"),CONCATENATE("R2C",'Mapa riesgos corrupción'!#REF!),"")</f>
        <v>#REF!</v>
      </c>
      <c r="X27" s="23" t="e">
        <f>IF(AND('Mapa riesgos corrupción'!#REF!="Media",'Mapa riesgos corrupción'!#REF!="Moderado"),CONCATENATE("R2C",'Mapa riesgos corrupción'!#REF!),"")</f>
        <v>#REF!</v>
      </c>
      <c r="Y27" s="23" t="e">
        <f>IF(AND('Mapa riesgos corrupción'!#REF!="Media",'Mapa riesgos corrupción'!#REF!="Moderado"),CONCATENATE("R2C",'Mapa riesgos corrupción'!#REF!),"")</f>
        <v>#REF!</v>
      </c>
      <c r="Z27" s="23" t="e">
        <f>IF(AND('Mapa riesgos corrupción'!#REF!="Media",'Mapa riesgos corrupción'!#REF!="Moderado"),CONCATENATE("R2C",'Mapa riesgos corrupción'!#REF!),"")</f>
        <v>#REF!</v>
      </c>
      <c r="AA27" s="24" t="e">
        <f>IF(AND('Mapa riesgos corrupción'!#REF!="Media",'Mapa riesgos corrupción'!#REF!="Moderado"),CONCATENATE("R2C",'Mapa riesgos corrupción'!#REF!),"")</f>
        <v>#REF!</v>
      </c>
      <c r="AB27" s="7" t="e">
        <f>IF(AND('Mapa riesgos corrupción'!#REF!="Media",'Mapa riesgos corrupción'!#REF!="Mayor"),CONCATENATE("R2C",'Mapa riesgos corrupción'!#REF!),"")</f>
        <v>#REF!</v>
      </c>
      <c r="AC27" s="8" t="e">
        <f>IF(AND('Mapa riesgos corrupción'!#REF!="Media",'Mapa riesgos corrupción'!#REF!="Mayor"),CONCATENATE("R2C",'Mapa riesgos corrupción'!#REF!),"")</f>
        <v>#REF!</v>
      </c>
      <c r="AD27" s="8" t="e">
        <f>IF(AND('Mapa riesgos corrupción'!#REF!="Media",'Mapa riesgos corrupción'!#REF!="Mayor"),CONCATENATE("R2C",'Mapa riesgos corrupción'!#REF!),"")</f>
        <v>#REF!</v>
      </c>
      <c r="AE27" s="8" t="e">
        <f>IF(AND('Mapa riesgos corrupción'!#REF!="Media",'Mapa riesgos corrupción'!#REF!="Mayor"),CONCATENATE("R2C",'Mapa riesgos corrupción'!#REF!),"")</f>
        <v>#REF!</v>
      </c>
      <c r="AF27" s="8" t="e">
        <f>IF(AND('Mapa riesgos corrupción'!#REF!="Media",'Mapa riesgos corrupción'!#REF!="Mayor"),CONCATENATE("R2C",'Mapa riesgos corrupción'!#REF!),"")</f>
        <v>#REF!</v>
      </c>
      <c r="AG27" s="9" t="e">
        <f>IF(AND('Mapa riesgos corrupción'!#REF!="Media",'Mapa riesgos corrupción'!#REF!="Mayor"),CONCATENATE("R2C",'Mapa riesgos corrupción'!#REF!),"")</f>
        <v>#REF!</v>
      </c>
      <c r="AH27" s="10" t="e">
        <f>IF(AND('Mapa riesgos corrupción'!#REF!="Media",'Mapa riesgos corrupción'!#REF!="Catastrófico"),CONCATENATE("R2C",'Mapa riesgos corrupción'!#REF!),"")</f>
        <v>#REF!</v>
      </c>
      <c r="AI27" s="11" t="e">
        <f>IF(AND('Mapa riesgos corrupción'!#REF!="Media",'Mapa riesgos corrupción'!#REF!="Catastrófico"),CONCATENATE("R2C",'Mapa riesgos corrupción'!#REF!),"")</f>
        <v>#REF!</v>
      </c>
      <c r="AJ27" s="11" t="e">
        <f>IF(AND('Mapa riesgos corrupción'!#REF!="Media",'Mapa riesgos corrupción'!#REF!="Catastrófico"),CONCATENATE("R2C",'Mapa riesgos corrupción'!#REF!),"")</f>
        <v>#REF!</v>
      </c>
      <c r="AK27" s="11" t="e">
        <f>IF(AND('Mapa riesgos corrupción'!#REF!="Media",'Mapa riesgos corrupción'!#REF!="Catastrófico"),CONCATENATE("R2C",'Mapa riesgos corrupción'!#REF!),"")</f>
        <v>#REF!</v>
      </c>
      <c r="AL27" s="11" t="e">
        <f>IF(AND('Mapa riesgos corrupción'!#REF!="Media",'Mapa riesgos corrupción'!#REF!="Catastrófico"),CONCATENATE("R2C",'Mapa riesgos corrupción'!#REF!),"")</f>
        <v>#REF!</v>
      </c>
      <c r="AM27" s="12" t="e">
        <f>IF(AND('Mapa riesgos corrupción'!#REF!="Media",'Mapa riesgos corrupción'!#REF!="Catastrófico"),CONCATENATE("R2C",'Mapa riesgos corrupción'!#REF!),"")</f>
        <v>#REF!</v>
      </c>
      <c r="AN27" s="38"/>
      <c r="AO27" s="513"/>
      <c r="AP27" s="514"/>
      <c r="AQ27" s="514"/>
      <c r="AR27" s="514"/>
      <c r="AS27" s="514"/>
      <c r="AT27" s="515"/>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row>
    <row r="28" spans="1:76" ht="15" customHeight="1" x14ac:dyDescent="0.25">
      <c r="A28" s="38"/>
      <c r="B28" s="432"/>
      <c r="C28" s="432"/>
      <c r="D28" s="433"/>
      <c r="E28" s="473"/>
      <c r="F28" s="474"/>
      <c r="G28" s="474"/>
      <c r="H28" s="474"/>
      <c r="I28" s="475"/>
      <c r="J28" s="22" t="e">
        <f>IF(AND('Mapa riesgos corrupción'!#REF!="Media",'Mapa riesgos corrupción'!#REF!="Leve"),CONCATENATE("R3C",'Mapa riesgos corrupción'!#REF!),"")</f>
        <v>#REF!</v>
      </c>
      <c r="K28" s="23" t="e">
        <f>IF(AND('Mapa riesgos corrupción'!#REF!="Media",'Mapa riesgos corrupción'!#REF!="Leve"),CONCATENATE("R3C",'Mapa riesgos corrupción'!#REF!),"")</f>
        <v>#REF!</v>
      </c>
      <c r="L28" s="23" t="e">
        <f>IF(AND('Mapa riesgos corrupción'!#REF!="Media",'Mapa riesgos corrupción'!#REF!="Leve"),CONCATENATE("R3C",'Mapa riesgos corrupción'!#REF!),"")</f>
        <v>#REF!</v>
      </c>
      <c r="M28" s="23" t="e">
        <f>IF(AND('Mapa riesgos corrupción'!#REF!="Media",'Mapa riesgos corrupción'!#REF!="Leve"),CONCATENATE("R3C",'Mapa riesgos corrupción'!#REF!),"")</f>
        <v>#REF!</v>
      </c>
      <c r="N28" s="23" t="e">
        <f>IF(AND('Mapa riesgos corrupción'!#REF!="Media",'Mapa riesgos corrupción'!#REF!="Leve"),CONCATENATE("R3C",'Mapa riesgos corrupción'!#REF!),"")</f>
        <v>#REF!</v>
      </c>
      <c r="O28" s="24" t="e">
        <f>IF(AND('Mapa riesgos corrupción'!#REF!="Media",'Mapa riesgos corrupción'!#REF!="Leve"),CONCATENATE("R3C",'Mapa riesgos corrupción'!#REF!),"")</f>
        <v>#REF!</v>
      </c>
      <c r="P28" s="22" t="e">
        <f>IF(AND('Mapa riesgos corrupción'!#REF!="Media",'Mapa riesgos corrupción'!#REF!="Menor"),CONCATENATE("R3C",'Mapa riesgos corrupción'!#REF!),"")</f>
        <v>#REF!</v>
      </c>
      <c r="Q28" s="23" t="e">
        <f>IF(AND('Mapa riesgos corrupción'!#REF!="Media",'Mapa riesgos corrupción'!#REF!="Menor"),CONCATENATE("R3C",'Mapa riesgos corrupción'!#REF!),"")</f>
        <v>#REF!</v>
      </c>
      <c r="R28" s="23" t="e">
        <f>IF(AND('Mapa riesgos corrupción'!#REF!="Media",'Mapa riesgos corrupción'!#REF!="Menor"),CONCATENATE("R3C",'Mapa riesgos corrupción'!#REF!),"")</f>
        <v>#REF!</v>
      </c>
      <c r="S28" s="23" t="e">
        <f>IF(AND('Mapa riesgos corrupción'!#REF!="Media",'Mapa riesgos corrupción'!#REF!="Menor"),CONCATENATE("R3C",'Mapa riesgos corrupción'!#REF!),"")</f>
        <v>#REF!</v>
      </c>
      <c r="T28" s="23" t="e">
        <f>IF(AND('Mapa riesgos corrupción'!#REF!="Media",'Mapa riesgos corrupción'!#REF!="Menor"),CONCATENATE("R3C",'Mapa riesgos corrupción'!#REF!),"")</f>
        <v>#REF!</v>
      </c>
      <c r="U28" s="24" t="e">
        <f>IF(AND('Mapa riesgos corrupción'!#REF!="Media",'Mapa riesgos corrupción'!#REF!="Menor"),CONCATENATE("R3C",'Mapa riesgos corrupción'!#REF!),"")</f>
        <v>#REF!</v>
      </c>
      <c r="V28" s="22" t="e">
        <f>IF(AND('Mapa riesgos corrupción'!#REF!="Media",'Mapa riesgos corrupción'!#REF!="Moderado"),CONCATENATE("R3C",'Mapa riesgos corrupción'!#REF!),"")</f>
        <v>#REF!</v>
      </c>
      <c r="W28" s="23" t="e">
        <f>IF(AND('Mapa riesgos corrupción'!#REF!="Media",'Mapa riesgos corrupción'!#REF!="Moderado"),CONCATENATE("R3C",'Mapa riesgos corrupción'!#REF!),"")</f>
        <v>#REF!</v>
      </c>
      <c r="X28" s="23" t="e">
        <f>IF(AND('Mapa riesgos corrupción'!#REF!="Media",'Mapa riesgos corrupción'!#REF!="Moderado"),CONCATENATE("R3C",'Mapa riesgos corrupción'!#REF!),"")</f>
        <v>#REF!</v>
      </c>
      <c r="Y28" s="23" t="e">
        <f>IF(AND('Mapa riesgos corrupción'!#REF!="Media",'Mapa riesgos corrupción'!#REF!="Moderado"),CONCATENATE("R3C",'Mapa riesgos corrupción'!#REF!),"")</f>
        <v>#REF!</v>
      </c>
      <c r="Z28" s="23" t="e">
        <f>IF(AND('Mapa riesgos corrupción'!#REF!="Media",'Mapa riesgos corrupción'!#REF!="Moderado"),CONCATENATE("R3C",'Mapa riesgos corrupción'!#REF!),"")</f>
        <v>#REF!</v>
      </c>
      <c r="AA28" s="24" t="e">
        <f>IF(AND('Mapa riesgos corrupción'!#REF!="Media",'Mapa riesgos corrupción'!#REF!="Moderado"),CONCATENATE("R3C",'Mapa riesgos corrupción'!#REF!),"")</f>
        <v>#REF!</v>
      </c>
      <c r="AB28" s="7" t="e">
        <f>IF(AND('Mapa riesgos corrupción'!#REF!="Media",'Mapa riesgos corrupción'!#REF!="Mayor"),CONCATENATE("R3C",'Mapa riesgos corrupción'!#REF!),"")</f>
        <v>#REF!</v>
      </c>
      <c r="AC28" s="8" t="e">
        <f>IF(AND('Mapa riesgos corrupción'!#REF!="Media",'Mapa riesgos corrupción'!#REF!="Mayor"),CONCATENATE("R3C",'Mapa riesgos corrupción'!#REF!),"")</f>
        <v>#REF!</v>
      </c>
      <c r="AD28" s="8" t="e">
        <f>IF(AND('Mapa riesgos corrupción'!#REF!="Media",'Mapa riesgos corrupción'!#REF!="Mayor"),CONCATENATE("R3C",'Mapa riesgos corrupción'!#REF!),"")</f>
        <v>#REF!</v>
      </c>
      <c r="AE28" s="8" t="e">
        <f>IF(AND('Mapa riesgos corrupción'!#REF!="Media",'Mapa riesgos corrupción'!#REF!="Mayor"),CONCATENATE("R3C",'Mapa riesgos corrupción'!#REF!),"")</f>
        <v>#REF!</v>
      </c>
      <c r="AF28" s="8" t="e">
        <f>IF(AND('Mapa riesgos corrupción'!#REF!="Media",'Mapa riesgos corrupción'!#REF!="Mayor"),CONCATENATE("R3C",'Mapa riesgos corrupción'!#REF!),"")</f>
        <v>#REF!</v>
      </c>
      <c r="AG28" s="9" t="e">
        <f>IF(AND('Mapa riesgos corrupción'!#REF!="Media",'Mapa riesgos corrupción'!#REF!="Mayor"),CONCATENATE("R3C",'Mapa riesgos corrupción'!#REF!),"")</f>
        <v>#REF!</v>
      </c>
      <c r="AH28" s="10" t="e">
        <f>IF(AND('Mapa riesgos corrupción'!#REF!="Media",'Mapa riesgos corrupción'!#REF!="Catastrófico"),CONCATENATE("R3C",'Mapa riesgos corrupción'!#REF!),"")</f>
        <v>#REF!</v>
      </c>
      <c r="AI28" s="11" t="e">
        <f>IF(AND('Mapa riesgos corrupción'!#REF!="Media",'Mapa riesgos corrupción'!#REF!="Catastrófico"),CONCATENATE("R3C",'Mapa riesgos corrupción'!#REF!),"")</f>
        <v>#REF!</v>
      </c>
      <c r="AJ28" s="11" t="e">
        <f>IF(AND('Mapa riesgos corrupción'!#REF!="Media",'Mapa riesgos corrupción'!#REF!="Catastrófico"),CONCATENATE("R3C",'Mapa riesgos corrupción'!#REF!),"")</f>
        <v>#REF!</v>
      </c>
      <c r="AK28" s="11" t="e">
        <f>IF(AND('Mapa riesgos corrupción'!#REF!="Media",'Mapa riesgos corrupción'!#REF!="Catastrófico"),CONCATENATE("R3C",'Mapa riesgos corrupción'!#REF!),"")</f>
        <v>#REF!</v>
      </c>
      <c r="AL28" s="11" t="e">
        <f>IF(AND('Mapa riesgos corrupción'!#REF!="Media",'Mapa riesgos corrupción'!#REF!="Catastrófico"),CONCATENATE("R3C",'Mapa riesgos corrupción'!#REF!),"")</f>
        <v>#REF!</v>
      </c>
      <c r="AM28" s="12" t="e">
        <f>IF(AND('Mapa riesgos corrupción'!#REF!="Media",'Mapa riesgos corrupción'!#REF!="Catastrófico"),CONCATENATE("R3C",'Mapa riesgos corrupción'!#REF!),"")</f>
        <v>#REF!</v>
      </c>
      <c r="AN28" s="38"/>
      <c r="AO28" s="513"/>
      <c r="AP28" s="514"/>
      <c r="AQ28" s="514"/>
      <c r="AR28" s="514"/>
      <c r="AS28" s="514"/>
      <c r="AT28" s="515"/>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row>
    <row r="29" spans="1:76" ht="15" customHeight="1" x14ac:dyDescent="0.25">
      <c r="A29" s="38"/>
      <c r="B29" s="432"/>
      <c r="C29" s="432"/>
      <c r="D29" s="433"/>
      <c r="E29" s="473"/>
      <c r="F29" s="474"/>
      <c r="G29" s="474"/>
      <c r="H29" s="474"/>
      <c r="I29" s="475"/>
      <c r="J29" s="22" t="e">
        <f>IF(AND('Mapa riesgos corrupción'!#REF!="Media",'Mapa riesgos corrupción'!#REF!="Leve"),CONCATENATE("R4C",'Mapa riesgos corrupción'!#REF!),"")</f>
        <v>#REF!</v>
      </c>
      <c r="K29" s="23" t="e">
        <f>IF(AND('Mapa riesgos corrupción'!#REF!="Media",'Mapa riesgos corrupción'!#REF!="Leve"),CONCATENATE("R4C",'Mapa riesgos corrupción'!#REF!),"")</f>
        <v>#REF!</v>
      </c>
      <c r="L29" s="23" t="e">
        <f>IF(AND('Mapa riesgos corrupción'!#REF!="Media",'Mapa riesgos corrupción'!#REF!="Leve"),CONCATENATE("R4C",'Mapa riesgos corrupción'!#REF!),"")</f>
        <v>#REF!</v>
      </c>
      <c r="M29" s="23" t="e">
        <f>IF(AND('Mapa riesgos corrupción'!#REF!="Media",'Mapa riesgos corrupción'!#REF!="Leve"),CONCATENATE("R4C",'Mapa riesgos corrupción'!#REF!),"")</f>
        <v>#REF!</v>
      </c>
      <c r="N29" s="23" t="e">
        <f>IF(AND('Mapa riesgos corrupción'!#REF!="Media",'Mapa riesgos corrupción'!#REF!="Leve"),CONCATENATE("R4C",'Mapa riesgos corrupción'!#REF!),"")</f>
        <v>#REF!</v>
      </c>
      <c r="O29" s="24" t="e">
        <f>IF(AND('Mapa riesgos corrupción'!#REF!="Media",'Mapa riesgos corrupción'!#REF!="Leve"),CONCATENATE("R4C",'Mapa riesgos corrupción'!#REF!),"")</f>
        <v>#REF!</v>
      </c>
      <c r="P29" s="22" t="e">
        <f>IF(AND('Mapa riesgos corrupción'!#REF!="Media",'Mapa riesgos corrupción'!#REF!="Menor"),CONCATENATE("R4C",'Mapa riesgos corrupción'!#REF!),"")</f>
        <v>#REF!</v>
      </c>
      <c r="Q29" s="23" t="e">
        <f>IF(AND('Mapa riesgos corrupción'!#REF!="Media",'Mapa riesgos corrupción'!#REF!="Menor"),CONCATENATE("R4C",'Mapa riesgos corrupción'!#REF!),"")</f>
        <v>#REF!</v>
      </c>
      <c r="R29" s="23" t="e">
        <f>IF(AND('Mapa riesgos corrupción'!#REF!="Media",'Mapa riesgos corrupción'!#REF!="Menor"),CONCATENATE("R4C",'Mapa riesgos corrupción'!#REF!),"")</f>
        <v>#REF!</v>
      </c>
      <c r="S29" s="23" t="e">
        <f>IF(AND('Mapa riesgos corrupción'!#REF!="Media",'Mapa riesgos corrupción'!#REF!="Menor"),CONCATENATE("R4C",'Mapa riesgos corrupción'!#REF!),"")</f>
        <v>#REF!</v>
      </c>
      <c r="T29" s="23" t="e">
        <f>IF(AND('Mapa riesgos corrupción'!#REF!="Media",'Mapa riesgos corrupción'!#REF!="Menor"),CONCATENATE("R4C",'Mapa riesgos corrupción'!#REF!),"")</f>
        <v>#REF!</v>
      </c>
      <c r="U29" s="24" t="e">
        <f>IF(AND('Mapa riesgos corrupción'!#REF!="Media",'Mapa riesgos corrupción'!#REF!="Menor"),CONCATENATE("R4C",'Mapa riesgos corrupción'!#REF!),"")</f>
        <v>#REF!</v>
      </c>
      <c r="V29" s="22" t="e">
        <f>IF(AND('Mapa riesgos corrupción'!#REF!="Media",'Mapa riesgos corrupción'!#REF!="Moderado"),CONCATENATE("R4C",'Mapa riesgos corrupción'!#REF!),"")</f>
        <v>#REF!</v>
      </c>
      <c r="W29" s="23" t="e">
        <f>IF(AND('Mapa riesgos corrupción'!#REF!="Media",'Mapa riesgos corrupción'!#REF!="Moderado"),CONCATENATE("R4C",'Mapa riesgos corrupción'!#REF!),"")</f>
        <v>#REF!</v>
      </c>
      <c r="X29" s="23" t="e">
        <f>IF(AND('Mapa riesgos corrupción'!#REF!="Media",'Mapa riesgos corrupción'!#REF!="Moderado"),CONCATENATE("R4C",'Mapa riesgos corrupción'!#REF!),"")</f>
        <v>#REF!</v>
      </c>
      <c r="Y29" s="23" t="e">
        <f>IF(AND('Mapa riesgos corrupción'!#REF!="Media",'Mapa riesgos corrupción'!#REF!="Moderado"),CONCATENATE("R4C",'Mapa riesgos corrupción'!#REF!),"")</f>
        <v>#REF!</v>
      </c>
      <c r="Z29" s="23" t="e">
        <f>IF(AND('Mapa riesgos corrupción'!#REF!="Media",'Mapa riesgos corrupción'!#REF!="Moderado"),CONCATENATE("R4C",'Mapa riesgos corrupción'!#REF!),"")</f>
        <v>#REF!</v>
      </c>
      <c r="AA29" s="24" t="e">
        <f>IF(AND('Mapa riesgos corrupción'!#REF!="Media",'Mapa riesgos corrupción'!#REF!="Moderado"),CONCATENATE("R4C",'Mapa riesgos corrupción'!#REF!),"")</f>
        <v>#REF!</v>
      </c>
      <c r="AB29" s="7" t="e">
        <f>IF(AND('Mapa riesgos corrupción'!#REF!="Media",'Mapa riesgos corrupción'!#REF!="Mayor"),CONCATENATE("R4C",'Mapa riesgos corrupción'!#REF!),"")</f>
        <v>#REF!</v>
      </c>
      <c r="AC29" s="8" t="e">
        <f>IF(AND('Mapa riesgos corrupción'!#REF!="Media",'Mapa riesgos corrupción'!#REF!="Mayor"),CONCATENATE("R4C",'Mapa riesgos corrupción'!#REF!),"")</f>
        <v>#REF!</v>
      </c>
      <c r="AD29" s="8" t="e">
        <f>IF(AND('Mapa riesgos corrupción'!#REF!="Media",'Mapa riesgos corrupción'!#REF!="Mayor"),CONCATENATE("R4C",'Mapa riesgos corrupción'!#REF!),"")</f>
        <v>#REF!</v>
      </c>
      <c r="AE29" s="8" t="e">
        <f>IF(AND('Mapa riesgos corrupción'!#REF!="Media",'Mapa riesgos corrupción'!#REF!="Mayor"),CONCATENATE("R4C",'Mapa riesgos corrupción'!#REF!),"")</f>
        <v>#REF!</v>
      </c>
      <c r="AF29" s="8" t="e">
        <f>IF(AND('Mapa riesgos corrupción'!#REF!="Media",'Mapa riesgos corrupción'!#REF!="Mayor"),CONCATENATE("R4C",'Mapa riesgos corrupción'!#REF!),"")</f>
        <v>#REF!</v>
      </c>
      <c r="AG29" s="9" t="e">
        <f>IF(AND('Mapa riesgos corrupción'!#REF!="Media",'Mapa riesgos corrupción'!#REF!="Mayor"),CONCATENATE("R4C",'Mapa riesgos corrupción'!#REF!),"")</f>
        <v>#REF!</v>
      </c>
      <c r="AH29" s="10" t="e">
        <f>IF(AND('Mapa riesgos corrupción'!#REF!="Media",'Mapa riesgos corrupción'!#REF!="Catastrófico"),CONCATENATE("R4C",'Mapa riesgos corrupción'!#REF!),"")</f>
        <v>#REF!</v>
      </c>
      <c r="AI29" s="11" t="e">
        <f>IF(AND('Mapa riesgos corrupción'!#REF!="Media",'Mapa riesgos corrupción'!#REF!="Catastrófico"),CONCATENATE("R4C",'Mapa riesgos corrupción'!#REF!),"")</f>
        <v>#REF!</v>
      </c>
      <c r="AJ29" s="11" t="e">
        <f>IF(AND('Mapa riesgos corrupción'!#REF!="Media",'Mapa riesgos corrupción'!#REF!="Catastrófico"),CONCATENATE("R4C",'Mapa riesgos corrupción'!#REF!),"")</f>
        <v>#REF!</v>
      </c>
      <c r="AK29" s="11" t="e">
        <f>IF(AND('Mapa riesgos corrupción'!#REF!="Media",'Mapa riesgos corrupción'!#REF!="Catastrófico"),CONCATENATE("R4C",'Mapa riesgos corrupción'!#REF!),"")</f>
        <v>#REF!</v>
      </c>
      <c r="AL29" s="11" t="e">
        <f>IF(AND('Mapa riesgos corrupción'!#REF!="Media",'Mapa riesgos corrupción'!#REF!="Catastrófico"),CONCATENATE("R4C",'Mapa riesgos corrupción'!#REF!),"")</f>
        <v>#REF!</v>
      </c>
      <c r="AM29" s="12" t="e">
        <f>IF(AND('Mapa riesgos corrupción'!#REF!="Media",'Mapa riesgos corrupción'!#REF!="Catastrófico"),CONCATENATE("R4C",'Mapa riesgos corrupción'!#REF!),"")</f>
        <v>#REF!</v>
      </c>
      <c r="AN29" s="38"/>
      <c r="AO29" s="513"/>
      <c r="AP29" s="514"/>
      <c r="AQ29" s="514"/>
      <c r="AR29" s="514"/>
      <c r="AS29" s="514"/>
      <c r="AT29" s="515"/>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row>
    <row r="30" spans="1:76" ht="15" customHeight="1" x14ac:dyDescent="0.25">
      <c r="A30" s="38"/>
      <c r="B30" s="432"/>
      <c r="C30" s="432"/>
      <c r="D30" s="433"/>
      <c r="E30" s="473"/>
      <c r="F30" s="474"/>
      <c r="G30" s="474"/>
      <c r="H30" s="474"/>
      <c r="I30" s="475"/>
      <c r="J30" s="22" t="e">
        <f>IF(AND('Mapa riesgos corrupción'!#REF!="Media",'Mapa riesgos corrupción'!#REF!="Leve"),CONCATENATE("R5C",'Mapa riesgos corrupción'!#REF!),"")</f>
        <v>#REF!</v>
      </c>
      <c r="K30" s="23" t="e">
        <f>IF(AND('Mapa riesgos corrupción'!#REF!="Media",'Mapa riesgos corrupción'!#REF!="Leve"),CONCATENATE("R5C",'Mapa riesgos corrupción'!#REF!),"")</f>
        <v>#REF!</v>
      </c>
      <c r="L30" s="23" t="e">
        <f>IF(AND('Mapa riesgos corrupción'!#REF!="Media",'Mapa riesgos corrupción'!#REF!="Leve"),CONCATENATE("R5C",'Mapa riesgos corrupción'!#REF!),"")</f>
        <v>#REF!</v>
      </c>
      <c r="M30" s="23" t="e">
        <f>IF(AND('Mapa riesgos corrupción'!#REF!="Media",'Mapa riesgos corrupción'!#REF!="Leve"),CONCATENATE("R5C",'Mapa riesgos corrupción'!#REF!),"")</f>
        <v>#REF!</v>
      </c>
      <c r="N30" s="23" t="e">
        <f>IF(AND('Mapa riesgos corrupción'!#REF!="Media",'Mapa riesgos corrupción'!#REF!="Leve"),CONCATENATE("R5C",'Mapa riesgos corrupción'!#REF!),"")</f>
        <v>#REF!</v>
      </c>
      <c r="O30" s="24" t="e">
        <f>IF(AND('Mapa riesgos corrupción'!#REF!="Media",'Mapa riesgos corrupción'!#REF!="Leve"),CONCATENATE("R5C",'Mapa riesgos corrupción'!#REF!),"")</f>
        <v>#REF!</v>
      </c>
      <c r="P30" s="22" t="e">
        <f>IF(AND('Mapa riesgos corrupción'!#REF!="Media",'Mapa riesgos corrupción'!#REF!="Menor"),CONCATENATE("R5C",'Mapa riesgos corrupción'!#REF!),"")</f>
        <v>#REF!</v>
      </c>
      <c r="Q30" s="23" t="e">
        <f>IF(AND('Mapa riesgos corrupción'!#REF!="Media",'Mapa riesgos corrupción'!#REF!="Menor"),CONCATENATE("R5C",'Mapa riesgos corrupción'!#REF!),"")</f>
        <v>#REF!</v>
      </c>
      <c r="R30" s="23" t="e">
        <f>IF(AND('Mapa riesgos corrupción'!#REF!="Media",'Mapa riesgos corrupción'!#REF!="Menor"),CONCATENATE("R5C",'Mapa riesgos corrupción'!#REF!),"")</f>
        <v>#REF!</v>
      </c>
      <c r="S30" s="23" t="e">
        <f>IF(AND('Mapa riesgos corrupción'!#REF!="Media",'Mapa riesgos corrupción'!#REF!="Menor"),CONCATENATE("R5C",'Mapa riesgos corrupción'!#REF!),"")</f>
        <v>#REF!</v>
      </c>
      <c r="T30" s="23" t="e">
        <f>IF(AND('Mapa riesgos corrupción'!#REF!="Media",'Mapa riesgos corrupción'!#REF!="Menor"),CONCATENATE("R5C",'Mapa riesgos corrupción'!#REF!),"")</f>
        <v>#REF!</v>
      </c>
      <c r="U30" s="24" t="e">
        <f>IF(AND('Mapa riesgos corrupción'!#REF!="Media",'Mapa riesgos corrupción'!#REF!="Menor"),CONCATENATE("R5C",'Mapa riesgos corrupción'!#REF!),"")</f>
        <v>#REF!</v>
      </c>
      <c r="V30" s="22" t="e">
        <f>IF(AND('Mapa riesgos corrupción'!#REF!="Media",'Mapa riesgos corrupción'!#REF!="Moderado"),CONCATENATE("R5C",'Mapa riesgos corrupción'!#REF!),"")</f>
        <v>#REF!</v>
      </c>
      <c r="W30" s="23" t="e">
        <f>IF(AND('Mapa riesgos corrupción'!#REF!="Media",'Mapa riesgos corrupción'!#REF!="Moderado"),CONCATENATE("R5C",'Mapa riesgos corrupción'!#REF!),"")</f>
        <v>#REF!</v>
      </c>
      <c r="X30" s="23" t="e">
        <f>IF(AND('Mapa riesgos corrupción'!#REF!="Media",'Mapa riesgos corrupción'!#REF!="Moderado"),CONCATENATE("R5C",'Mapa riesgos corrupción'!#REF!),"")</f>
        <v>#REF!</v>
      </c>
      <c r="Y30" s="23" t="e">
        <f>IF(AND('Mapa riesgos corrupción'!#REF!="Media",'Mapa riesgos corrupción'!#REF!="Moderado"),CONCATENATE("R5C",'Mapa riesgos corrupción'!#REF!),"")</f>
        <v>#REF!</v>
      </c>
      <c r="Z30" s="23" t="e">
        <f>IF(AND('Mapa riesgos corrupción'!#REF!="Media",'Mapa riesgos corrupción'!#REF!="Moderado"),CONCATENATE("R5C",'Mapa riesgos corrupción'!#REF!),"")</f>
        <v>#REF!</v>
      </c>
      <c r="AA30" s="24" t="e">
        <f>IF(AND('Mapa riesgos corrupción'!#REF!="Media",'Mapa riesgos corrupción'!#REF!="Moderado"),CONCATENATE("R5C",'Mapa riesgos corrupción'!#REF!),"")</f>
        <v>#REF!</v>
      </c>
      <c r="AB30" s="7" t="e">
        <f>IF(AND('Mapa riesgos corrupción'!#REF!="Media",'Mapa riesgos corrupción'!#REF!="Mayor"),CONCATENATE("R5C",'Mapa riesgos corrupción'!#REF!),"")</f>
        <v>#REF!</v>
      </c>
      <c r="AC30" s="8" t="e">
        <f>IF(AND('Mapa riesgos corrupción'!#REF!="Media",'Mapa riesgos corrupción'!#REF!="Mayor"),CONCATENATE("R5C",'Mapa riesgos corrupción'!#REF!),"")</f>
        <v>#REF!</v>
      </c>
      <c r="AD30" s="8" t="e">
        <f>IF(AND('Mapa riesgos corrupción'!#REF!="Media",'Mapa riesgos corrupción'!#REF!="Mayor"),CONCATENATE("R5C",'Mapa riesgos corrupción'!#REF!),"")</f>
        <v>#REF!</v>
      </c>
      <c r="AE30" s="8" t="e">
        <f>IF(AND('Mapa riesgos corrupción'!#REF!="Media",'Mapa riesgos corrupción'!#REF!="Mayor"),CONCATENATE("R5C",'Mapa riesgos corrupción'!#REF!),"")</f>
        <v>#REF!</v>
      </c>
      <c r="AF30" s="8" t="e">
        <f>IF(AND('Mapa riesgos corrupción'!#REF!="Media",'Mapa riesgos corrupción'!#REF!="Mayor"),CONCATENATE("R5C",'Mapa riesgos corrupción'!#REF!),"")</f>
        <v>#REF!</v>
      </c>
      <c r="AG30" s="9" t="e">
        <f>IF(AND('Mapa riesgos corrupción'!#REF!="Media",'Mapa riesgos corrupción'!#REF!="Mayor"),CONCATENATE("R5C",'Mapa riesgos corrupción'!#REF!),"")</f>
        <v>#REF!</v>
      </c>
      <c r="AH30" s="10" t="e">
        <f>IF(AND('Mapa riesgos corrupción'!#REF!="Media",'Mapa riesgos corrupción'!#REF!="Catastrófico"),CONCATENATE("R5C",'Mapa riesgos corrupción'!#REF!),"")</f>
        <v>#REF!</v>
      </c>
      <c r="AI30" s="11" t="e">
        <f>IF(AND('Mapa riesgos corrupción'!#REF!="Media",'Mapa riesgos corrupción'!#REF!="Catastrófico"),CONCATENATE("R5C",'Mapa riesgos corrupción'!#REF!),"")</f>
        <v>#REF!</v>
      </c>
      <c r="AJ30" s="11" t="e">
        <f>IF(AND('Mapa riesgos corrupción'!#REF!="Media",'Mapa riesgos corrupción'!#REF!="Catastrófico"),CONCATENATE("R5C",'Mapa riesgos corrupción'!#REF!),"")</f>
        <v>#REF!</v>
      </c>
      <c r="AK30" s="11" t="e">
        <f>IF(AND('Mapa riesgos corrupción'!#REF!="Media",'Mapa riesgos corrupción'!#REF!="Catastrófico"),CONCATENATE("R5C",'Mapa riesgos corrupción'!#REF!),"")</f>
        <v>#REF!</v>
      </c>
      <c r="AL30" s="11" t="e">
        <f>IF(AND('Mapa riesgos corrupción'!#REF!="Media",'Mapa riesgos corrupción'!#REF!="Catastrófico"),CONCATENATE("R5C",'Mapa riesgos corrupción'!#REF!),"")</f>
        <v>#REF!</v>
      </c>
      <c r="AM30" s="12" t="e">
        <f>IF(AND('Mapa riesgos corrupción'!#REF!="Media",'Mapa riesgos corrupción'!#REF!="Catastrófico"),CONCATENATE("R5C",'Mapa riesgos corrupción'!#REF!),"")</f>
        <v>#REF!</v>
      </c>
      <c r="AN30" s="38"/>
      <c r="AO30" s="513"/>
      <c r="AP30" s="514"/>
      <c r="AQ30" s="514"/>
      <c r="AR30" s="514"/>
      <c r="AS30" s="514"/>
      <c r="AT30" s="515"/>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row>
    <row r="31" spans="1:76" ht="15" customHeight="1" x14ac:dyDescent="0.25">
      <c r="A31" s="38"/>
      <c r="B31" s="432"/>
      <c r="C31" s="432"/>
      <c r="D31" s="433"/>
      <c r="E31" s="473"/>
      <c r="F31" s="474"/>
      <c r="G31" s="474"/>
      <c r="H31" s="474"/>
      <c r="I31" s="475"/>
      <c r="J31" s="22" t="e">
        <f>IF(AND('Mapa riesgos corrupción'!#REF!="Media",'Mapa riesgos corrupción'!#REF!="Leve"),CONCATENATE("R6C",'Mapa riesgos corrupción'!#REF!),"")</f>
        <v>#REF!</v>
      </c>
      <c r="K31" s="23" t="e">
        <f>IF(AND('Mapa riesgos corrupción'!#REF!="Media",'Mapa riesgos corrupción'!#REF!="Leve"),CONCATENATE("R6C",'Mapa riesgos corrupción'!#REF!),"")</f>
        <v>#REF!</v>
      </c>
      <c r="L31" s="23" t="e">
        <f>IF(AND('Mapa riesgos corrupción'!#REF!="Media",'Mapa riesgos corrupción'!#REF!="Leve"),CONCATENATE("R6C",'Mapa riesgos corrupción'!#REF!),"")</f>
        <v>#REF!</v>
      </c>
      <c r="M31" s="23" t="e">
        <f>IF(AND('Mapa riesgos corrupción'!#REF!="Media",'Mapa riesgos corrupción'!#REF!="Leve"),CONCATENATE("R6C",'Mapa riesgos corrupción'!#REF!),"")</f>
        <v>#REF!</v>
      </c>
      <c r="N31" s="23" t="e">
        <f>IF(AND('Mapa riesgos corrupción'!#REF!="Media",'Mapa riesgos corrupción'!#REF!="Leve"),CONCATENATE("R6C",'Mapa riesgos corrupción'!#REF!),"")</f>
        <v>#REF!</v>
      </c>
      <c r="O31" s="24" t="e">
        <f>IF(AND('Mapa riesgos corrupción'!#REF!="Media",'Mapa riesgos corrupción'!#REF!="Leve"),CONCATENATE("R6C",'Mapa riesgos corrupción'!#REF!),"")</f>
        <v>#REF!</v>
      </c>
      <c r="P31" s="22" t="e">
        <f>IF(AND('Mapa riesgos corrupción'!#REF!="Media",'Mapa riesgos corrupción'!#REF!="Menor"),CONCATENATE("R6C",'Mapa riesgos corrupción'!#REF!),"")</f>
        <v>#REF!</v>
      </c>
      <c r="Q31" s="23" t="e">
        <f>IF(AND('Mapa riesgos corrupción'!#REF!="Media",'Mapa riesgos corrupción'!#REF!="Menor"),CONCATENATE("R6C",'Mapa riesgos corrupción'!#REF!),"")</f>
        <v>#REF!</v>
      </c>
      <c r="R31" s="23" t="e">
        <f>IF(AND('Mapa riesgos corrupción'!#REF!="Media",'Mapa riesgos corrupción'!#REF!="Menor"),CONCATENATE("R6C",'Mapa riesgos corrupción'!#REF!),"")</f>
        <v>#REF!</v>
      </c>
      <c r="S31" s="23" t="e">
        <f>IF(AND('Mapa riesgos corrupción'!#REF!="Media",'Mapa riesgos corrupción'!#REF!="Menor"),CONCATENATE("R6C",'Mapa riesgos corrupción'!#REF!),"")</f>
        <v>#REF!</v>
      </c>
      <c r="T31" s="23" t="e">
        <f>IF(AND('Mapa riesgos corrupción'!#REF!="Media",'Mapa riesgos corrupción'!#REF!="Menor"),CONCATENATE("R6C",'Mapa riesgos corrupción'!#REF!),"")</f>
        <v>#REF!</v>
      </c>
      <c r="U31" s="24" t="e">
        <f>IF(AND('Mapa riesgos corrupción'!#REF!="Media",'Mapa riesgos corrupción'!#REF!="Menor"),CONCATENATE("R6C",'Mapa riesgos corrupción'!#REF!),"")</f>
        <v>#REF!</v>
      </c>
      <c r="V31" s="22" t="e">
        <f>IF(AND('Mapa riesgos corrupción'!#REF!="Media",'Mapa riesgos corrupción'!#REF!="Moderado"),CONCATENATE("R6C",'Mapa riesgos corrupción'!#REF!),"")</f>
        <v>#REF!</v>
      </c>
      <c r="W31" s="23" t="e">
        <f>IF(AND('Mapa riesgos corrupción'!#REF!="Media",'Mapa riesgos corrupción'!#REF!="Moderado"),CONCATENATE("R6C",'Mapa riesgos corrupción'!#REF!),"")</f>
        <v>#REF!</v>
      </c>
      <c r="X31" s="23" t="e">
        <f>IF(AND('Mapa riesgos corrupción'!#REF!="Media",'Mapa riesgos corrupción'!#REF!="Moderado"),CONCATENATE("R6C",'Mapa riesgos corrupción'!#REF!),"")</f>
        <v>#REF!</v>
      </c>
      <c r="Y31" s="23" t="e">
        <f>IF(AND('Mapa riesgos corrupción'!#REF!="Media",'Mapa riesgos corrupción'!#REF!="Moderado"),CONCATENATE("R6C",'Mapa riesgos corrupción'!#REF!),"")</f>
        <v>#REF!</v>
      </c>
      <c r="Z31" s="23" t="e">
        <f>IF(AND('Mapa riesgos corrupción'!#REF!="Media",'Mapa riesgos corrupción'!#REF!="Moderado"),CONCATENATE("R6C",'Mapa riesgos corrupción'!#REF!),"")</f>
        <v>#REF!</v>
      </c>
      <c r="AA31" s="24" t="e">
        <f>IF(AND('Mapa riesgos corrupción'!#REF!="Media",'Mapa riesgos corrupción'!#REF!="Moderado"),CONCATENATE("R6C",'Mapa riesgos corrupción'!#REF!),"")</f>
        <v>#REF!</v>
      </c>
      <c r="AB31" s="7" t="e">
        <f>IF(AND('Mapa riesgos corrupción'!#REF!="Media",'Mapa riesgos corrupción'!#REF!="Mayor"),CONCATENATE("R6C",'Mapa riesgos corrupción'!#REF!),"")</f>
        <v>#REF!</v>
      </c>
      <c r="AC31" s="8" t="e">
        <f>IF(AND('Mapa riesgos corrupción'!#REF!="Media",'Mapa riesgos corrupción'!#REF!="Mayor"),CONCATENATE("R6C",'Mapa riesgos corrupción'!#REF!),"")</f>
        <v>#REF!</v>
      </c>
      <c r="AD31" s="8" t="e">
        <f>IF(AND('Mapa riesgos corrupción'!#REF!="Media",'Mapa riesgos corrupción'!#REF!="Mayor"),CONCATENATE("R6C",'Mapa riesgos corrupción'!#REF!),"")</f>
        <v>#REF!</v>
      </c>
      <c r="AE31" s="8" t="e">
        <f>IF(AND('Mapa riesgos corrupción'!#REF!="Media",'Mapa riesgos corrupción'!#REF!="Mayor"),CONCATENATE("R6C",'Mapa riesgos corrupción'!#REF!),"")</f>
        <v>#REF!</v>
      </c>
      <c r="AF31" s="8" t="e">
        <f>IF(AND('Mapa riesgos corrupción'!#REF!="Media",'Mapa riesgos corrupción'!#REF!="Mayor"),CONCATENATE("R6C",'Mapa riesgos corrupción'!#REF!),"")</f>
        <v>#REF!</v>
      </c>
      <c r="AG31" s="9" t="e">
        <f>IF(AND('Mapa riesgos corrupción'!#REF!="Media",'Mapa riesgos corrupción'!#REF!="Mayor"),CONCATENATE("R6C",'Mapa riesgos corrupción'!#REF!),"")</f>
        <v>#REF!</v>
      </c>
      <c r="AH31" s="10" t="e">
        <f>IF(AND('Mapa riesgos corrupción'!#REF!="Media",'Mapa riesgos corrupción'!#REF!="Catastrófico"),CONCATENATE("R6C",'Mapa riesgos corrupción'!#REF!),"")</f>
        <v>#REF!</v>
      </c>
      <c r="AI31" s="11" t="e">
        <f>IF(AND('Mapa riesgos corrupción'!#REF!="Media",'Mapa riesgos corrupción'!#REF!="Catastrófico"),CONCATENATE("R6C",'Mapa riesgos corrupción'!#REF!),"")</f>
        <v>#REF!</v>
      </c>
      <c r="AJ31" s="11" t="e">
        <f>IF(AND('Mapa riesgos corrupción'!#REF!="Media",'Mapa riesgos corrupción'!#REF!="Catastrófico"),CONCATENATE("R6C",'Mapa riesgos corrupción'!#REF!),"")</f>
        <v>#REF!</v>
      </c>
      <c r="AK31" s="11" t="e">
        <f>IF(AND('Mapa riesgos corrupción'!#REF!="Media",'Mapa riesgos corrupción'!#REF!="Catastrófico"),CONCATENATE("R6C",'Mapa riesgos corrupción'!#REF!),"")</f>
        <v>#REF!</v>
      </c>
      <c r="AL31" s="11" t="e">
        <f>IF(AND('Mapa riesgos corrupción'!#REF!="Media",'Mapa riesgos corrupción'!#REF!="Catastrófico"),CONCATENATE("R6C",'Mapa riesgos corrupción'!#REF!),"")</f>
        <v>#REF!</v>
      </c>
      <c r="AM31" s="12" t="e">
        <f>IF(AND('Mapa riesgos corrupción'!#REF!="Media",'Mapa riesgos corrupción'!#REF!="Catastrófico"),CONCATENATE("R6C",'Mapa riesgos corrupción'!#REF!),"")</f>
        <v>#REF!</v>
      </c>
      <c r="AN31" s="38"/>
      <c r="AO31" s="513"/>
      <c r="AP31" s="514"/>
      <c r="AQ31" s="514"/>
      <c r="AR31" s="514"/>
      <c r="AS31" s="514"/>
      <c r="AT31" s="515"/>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row>
    <row r="32" spans="1:76" ht="15" customHeight="1" x14ac:dyDescent="0.25">
      <c r="A32" s="38"/>
      <c r="B32" s="432"/>
      <c r="C32" s="432"/>
      <c r="D32" s="433"/>
      <c r="E32" s="473"/>
      <c r="F32" s="474"/>
      <c r="G32" s="474"/>
      <c r="H32" s="474"/>
      <c r="I32" s="475"/>
      <c r="J32" s="22" t="e">
        <f>IF(AND('Mapa riesgos corrupción'!#REF!="Media",'Mapa riesgos corrupción'!#REF!="Leve"),CONCATENATE("R7C",'Mapa riesgos corrupción'!#REF!),"")</f>
        <v>#REF!</v>
      </c>
      <c r="K32" s="23" t="e">
        <f>IF(AND('Mapa riesgos corrupción'!#REF!="Media",'Mapa riesgos corrupción'!#REF!="Leve"),CONCATENATE("R7C",'Mapa riesgos corrupción'!#REF!),"")</f>
        <v>#REF!</v>
      </c>
      <c r="L32" s="23" t="e">
        <f>IF(AND('Mapa riesgos corrupción'!#REF!="Media",'Mapa riesgos corrupción'!#REF!="Leve"),CONCATENATE("R7C",'Mapa riesgos corrupción'!#REF!),"")</f>
        <v>#REF!</v>
      </c>
      <c r="M32" s="23" t="e">
        <f>IF(AND('Mapa riesgos corrupción'!#REF!="Media",'Mapa riesgos corrupción'!#REF!="Leve"),CONCATENATE("R7C",'Mapa riesgos corrupción'!#REF!),"")</f>
        <v>#REF!</v>
      </c>
      <c r="N32" s="23" t="e">
        <f>IF(AND('Mapa riesgos corrupción'!#REF!="Media",'Mapa riesgos corrupción'!#REF!="Leve"),CONCATENATE("R7C",'Mapa riesgos corrupción'!#REF!),"")</f>
        <v>#REF!</v>
      </c>
      <c r="O32" s="24" t="e">
        <f>IF(AND('Mapa riesgos corrupción'!#REF!="Media",'Mapa riesgos corrupción'!#REF!="Leve"),CONCATENATE("R7C",'Mapa riesgos corrupción'!#REF!),"")</f>
        <v>#REF!</v>
      </c>
      <c r="P32" s="22" t="e">
        <f>IF(AND('Mapa riesgos corrupción'!#REF!="Media",'Mapa riesgos corrupción'!#REF!="Menor"),CONCATENATE("R7C",'Mapa riesgos corrupción'!#REF!),"")</f>
        <v>#REF!</v>
      </c>
      <c r="Q32" s="23" t="e">
        <f>IF(AND('Mapa riesgos corrupción'!#REF!="Media",'Mapa riesgos corrupción'!#REF!="Menor"),CONCATENATE("R7C",'Mapa riesgos corrupción'!#REF!),"")</f>
        <v>#REF!</v>
      </c>
      <c r="R32" s="23" t="e">
        <f>IF(AND('Mapa riesgos corrupción'!#REF!="Media",'Mapa riesgos corrupción'!#REF!="Menor"),CONCATENATE("R7C",'Mapa riesgos corrupción'!#REF!),"")</f>
        <v>#REF!</v>
      </c>
      <c r="S32" s="23" t="e">
        <f>IF(AND('Mapa riesgos corrupción'!#REF!="Media",'Mapa riesgos corrupción'!#REF!="Menor"),CONCATENATE("R7C",'Mapa riesgos corrupción'!#REF!),"")</f>
        <v>#REF!</v>
      </c>
      <c r="T32" s="23" t="e">
        <f>IF(AND('Mapa riesgos corrupción'!#REF!="Media",'Mapa riesgos corrupción'!#REF!="Menor"),CONCATENATE("R7C",'Mapa riesgos corrupción'!#REF!),"")</f>
        <v>#REF!</v>
      </c>
      <c r="U32" s="24" t="e">
        <f>IF(AND('Mapa riesgos corrupción'!#REF!="Media",'Mapa riesgos corrupción'!#REF!="Menor"),CONCATENATE("R7C",'Mapa riesgos corrupción'!#REF!),"")</f>
        <v>#REF!</v>
      </c>
      <c r="V32" s="22" t="e">
        <f>IF(AND('Mapa riesgos corrupción'!#REF!="Media",'Mapa riesgos corrupción'!#REF!="Moderado"),CONCATENATE("R7C",'Mapa riesgos corrupción'!#REF!),"")</f>
        <v>#REF!</v>
      </c>
      <c r="W32" s="23" t="e">
        <f>IF(AND('Mapa riesgos corrupción'!#REF!="Media",'Mapa riesgos corrupción'!#REF!="Moderado"),CONCATENATE("R7C",'Mapa riesgos corrupción'!#REF!),"")</f>
        <v>#REF!</v>
      </c>
      <c r="X32" s="23" t="e">
        <f>IF(AND('Mapa riesgos corrupción'!#REF!="Media",'Mapa riesgos corrupción'!#REF!="Moderado"),CONCATENATE("R7C",'Mapa riesgos corrupción'!#REF!),"")</f>
        <v>#REF!</v>
      </c>
      <c r="Y32" s="23" t="e">
        <f>IF(AND('Mapa riesgos corrupción'!#REF!="Media",'Mapa riesgos corrupción'!#REF!="Moderado"),CONCATENATE("R7C",'Mapa riesgos corrupción'!#REF!),"")</f>
        <v>#REF!</v>
      </c>
      <c r="Z32" s="23" t="e">
        <f>IF(AND('Mapa riesgos corrupción'!#REF!="Media",'Mapa riesgos corrupción'!#REF!="Moderado"),CONCATENATE("R7C",'Mapa riesgos corrupción'!#REF!),"")</f>
        <v>#REF!</v>
      </c>
      <c r="AA32" s="24" t="e">
        <f>IF(AND('Mapa riesgos corrupción'!#REF!="Media",'Mapa riesgos corrupción'!#REF!="Moderado"),CONCATENATE("R7C",'Mapa riesgos corrupción'!#REF!),"")</f>
        <v>#REF!</v>
      </c>
      <c r="AB32" s="7" t="e">
        <f>IF(AND('Mapa riesgos corrupción'!#REF!="Media",'Mapa riesgos corrupción'!#REF!="Mayor"),CONCATENATE("R7C",'Mapa riesgos corrupción'!#REF!),"")</f>
        <v>#REF!</v>
      </c>
      <c r="AC32" s="8" t="e">
        <f>IF(AND('Mapa riesgos corrupción'!#REF!="Media",'Mapa riesgos corrupción'!#REF!="Mayor"),CONCATENATE("R7C",'Mapa riesgos corrupción'!#REF!),"")</f>
        <v>#REF!</v>
      </c>
      <c r="AD32" s="8" t="e">
        <f>IF(AND('Mapa riesgos corrupción'!#REF!="Media",'Mapa riesgos corrupción'!#REF!="Mayor"),CONCATENATE("R7C",'Mapa riesgos corrupción'!#REF!),"")</f>
        <v>#REF!</v>
      </c>
      <c r="AE32" s="8" t="e">
        <f>IF(AND('Mapa riesgos corrupción'!#REF!="Media",'Mapa riesgos corrupción'!#REF!="Mayor"),CONCATENATE("R7C",'Mapa riesgos corrupción'!#REF!),"")</f>
        <v>#REF!</v>
      </c>
      <c r="AF32" s="8" t="e">
        <f>IF(AND('Mapa riesgos corrupción'!#REF!="Media",'Mapa riesgos corrupción'!#REF!="Mayor"),CONCATENATE("R7C",'Mapa riesgos corrupción'!#REF!),"")</f>
        <v>#REF!</v>
      </c>
      <c r="AG32" s="9" t="e">
        <f>IF(AND('Mapa riesgos corrupción'!#REF!="Media",'Mapa riesgos corrupción'!#REF!="Mayor"),CONCATENATE("R7C",'Mapa riesgos corrupción'!#REF!),"")</f>
        <v>#REF!</v>
      </c>
      <c r="AH32" s="10" t="e">
        <f>IF(AND('Mapa riesgos corrupción'!#REF!="Media",'Mapa riesgos corrupción'!#REF!="Catastrófico"),CONCATENATE("R7C",'Mapa riesgos corrupción'!#REF!),"")</f>
        <v>#REF!</v>
      </c>
      <c r="AI32" s="11" t="e">
        <f>IF(AND('Mapa riesgos corrupción'!#REF!="Media",'Mapa riesgos corrupción'!#REF!="Catastrófico"),CONCATENATE("R7C",'Mapa riesgos corrupción'!#REF!),"")</f>
        <v>#REF!</v>
      </c>
      <c r="AJ32" s="11" t="e">
        <f>IF(AND('Mapa riesgos corrupción'!#REF!="Media",'Mapa riesgos corrupción'!#REF!="Catastrófico"),CONCATENATE("R7C",'Mapa riesgos corrupción'!#REF!),"")</f>
        <v>#REF!</v>
      </c>
      <c r="AK32" s="11" t="e">
        <f>IF(AND('Mapa riesgos corrupción'!#REF!="Media",'Mapa riesgos corrupción'!#REF!="Catastrófico"),CONCATENATE("R7C",'Mapa riesgos corrupción'!#REF!),"")</f>
        <v>#REF!</v>
      </c>
      <c r="AL32" s="11" t="e">
        <f>IF(AND('Mapa riesgos corrupción'!#REF!="Media",'Mapa riesgos corrupción'!#REF!="Catastrófico"),CONCATENATE("R7C",'Mapa riesgos corrupción'!#REF!),"")</f>
        <v>#REF!</v>
      </c>
      <c r="AM32" s="12" t="e">
        <f>IF(AND('Mapa riesgos corrupción'!#REF!="Media",'Mapa riesgos corrupción'!#REF!="Catastrófico"),CONCATENATE("R7C",'Mapa riesgos corrupción'!#REF!),"")</f>
        <v>#REF!</v>
      </c>
      <c r="AN32" s="38"/>
      <c r="AO32" s="513"/>
      <c r="AP32" s="514"/>
      <c r="AQ32" s="514"/>
      <c r="AR32" s="514"/>
      <c r="AS32" s="514"/>
      <c r="AT32" s="515"/>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row>
    <row r="33" spans="1:80" ht="15" customHeight="1" x14ac:dyDescent="0.25">
      <c r="A33" s="38"/>
      <c r="B33" s="432"/>
      <c r="C33" s="432"/>
      <c r="D33" s="433"/>
      <c r="E33" s="473"/>
      <c r="F33" s="474"/>
      <c r="G33" s="474"/>
      <c r="H33" s="474"/>
      <c r="I33" s="475"/>
      <c r="J33" s="22" t="e">
        <f>IF(AND('Mapa riesgos corrupción'!#REF!="Media",'Mapa riesgos corrupción'!#REF!="Leve"),CONCATENATE("R8C",'Mapa riesgos corrupción'!#REF!),"")</f>
        <v>#REF!</v>
      </c>
      <c r="K33" s="23" t="e">
        <f>IF(AND('Mapa riesgos corrupción'!#REF!="Media",'Mapa riesgos corrupción'!#REF!="Leve"),CONCATENATE("R8C",'Mapa riesgos corrupción'!#REF!),"")</f>
        <v>#REF!</v>
      </c>
      <c r="L33" s="23" t="e">
        <f>IF(AND('Mapa riesgos corrupción'!#REF!="Media",'Mapa riesgos corrupción'!#REF!="Leve"),CONCATENATE("R8C",'Mapa riesgos corrupción'!#REF!),"")</f>
        <v>#REF!</v>
      </c>
      <c r="M33" s="23" t="e">
        <f>IF(AND('Mapa riesgos corrupción'!#REF!="Media",'Mapa riesgos corrupción'!#REF!="Leve"),CONCATENATE("R8C",'Mapa riesgos corrupción'!#REF!),"")</f>
        <v>#REF!</v>
      </c>
      <c r="N33" s="23" t="e">
        <f>IF(AND('Mapa riesgos corrupción'!#REF!="Media",'Mapa riesgos corrupción'!#REF!="Leve"),CONCATENATE("R8C",'Mapa riesgos corrupción'!#REF!),"")</f>
        <v>#REF!</v>
      </c>
      <c r="O33" s="24" t="e">
        <f>IF(AND('Mapa riesgos corrupción'!#REF!="Media",'Mapa riesgos corrupción'!#REF!="Leve"),CONCATENATE("R8C",'Mapa riesgos corrupción'!#REF!),"")</f>
        <v>#REF!</v>
      </c>
      <c r="P33" s="22" t="e">
        <f>IF(AND('Mapa riesgos corrupción'!#REF!="Media",'Mapa riesgos corrupción'!#REF!="Menor"),CONCATENATE("R8C",'Mapa riesgos corrupción'!#REF!),"")</f>
        <v>#REF!</v>
      </c>
      <c r="Q33" s="23" t="e">
        <f>IF(AND('Mapa riesgos corrupción'!#REF!="Media",'Mapa riesgos corrupción'!#REF!="Menor"),CONCATENATE("R8C",'Mapa riesgos corrupción'!#REF!),"")</f>
        <v>#REF!</v>
      </c>
      <c r="R33" s="23" t="e">
        <f>IF(AND('Mapa riesgos corrupción'!#REF!="Media",'Mapa riesgos corrupción'!#REF!="Menor"),CONCATENATE("R8C",'Mapa riesgos corrupción'!#REF!),"")</f>
        <v>#REF!</v>
      </c>
      <c r="S33" s="23" t="e">
        <f>IF(AND('Mapa riesgos corrupción'!#REF!="Media",'Mapa riesgos corrupción'!#REF!="Menor"),CONCATENATE("R8C",'Mapa riesgos corrupción'!#REF!),"")</f>
        <v>#REF!</v>
      </c>
      <c r="T33" s="23" t="e">
        <f>IF(AND('Mapa riesgos corrupción'!#REF!="Media",'Mapa riesgos corrupción'!#REF!="Menor"),CONCATENATE("R8C",'Mapa riesgos corrupción'!#REF!),"")</f>
        <v>#REF!</v>
      </c>
      <c r="U33" s="24" t="e">
        <f>IF(AND('Mapa riesgos corrupción'!#REF!="Media",'Mapa riesgos corrupción'!#REF!="Menor"),CONCATENATE("R8C",'Mapa riesgos corrupción'!#REF!),"")</f>
        <v>#REF!</v>
      </c>
      <c r="V33" s="22" t="e">
        <f>IF(AND('Mapa riesgos corrupción'!#REF!="Media",'Mapa riesgos corrupción'!#REF!="Moderado"),CONCATENATE("R8C",'Mapa riesgos corrupción'!#REF!),"")</f>
        <v>#REF!</v>
      </c>
      <c r="W33" s="23" t="e">
        <f>IF(AND('Mapa riesgos corrupción'!#REF!="Media",'Mapa riesgos corrupción'!#REF!="Moderado"),CONCATENATE("R8C",'Mapa riesgos corrupción'!#REF!),"")</f>
        <v>#REF!</v>
      </c>
      <c r="X33" s="23" t="e">
        <f>IF(AND('Mapa riesgos corrupción'!#REF!="Media",'Mapa riesgos corrupción'!#REF!="Moderado"),CONCATENATE("R8C",'Mapa riesgos corrupción'!#REF!),"")</f>
        <v>#REF!</v>
      </c>
      <c r="Y33" s="23" t="e">
        <f>IF(AND('Mapa riesgos corrupción'!#REF!="Media",'Mapa riesgos corrupción'!#REF!="Moderado"),CONCATENATE("R8C",'Mapa riesgos corrupción'!#REF!),"")</f>
        <v>#REF!</v>
      </c>
      <c r="Z33" s="23" t="e">
        <f>IF(AND('Mapa riesgos corrupción'!#REF!="Media",'Mapa riesgos corrupción'!#REF!="Moderado"),CONCATENATE("R8C",'Mapa riesgos corrupción'!#REF!),"")</f>
        <v>#REF!</v>
      </c>
      <c r="AA33" s="24" t="e">
        <f>IF(AND('Mapa riesgos corrupción'!#REF!="Media",'Mapa riesgos corrupción'!#REF!="Moderado"),CONCATENATE("R8C",'Mapa riesgos corrupción'!#REF!),"")</f>
        <v>#REF!</v>
      </c>
      <c r="AB33" s="7" t="e">
        <f>IF(AND('Mapa riesgos corrupción'!#REF!="Media",'Mapa riesgos corrupción'!#REF!="Mayor"),CONCATENATE("R8C",'Mapa riesgos corrupción'!#REF!),"")</f>
        <v>#REF!</v>
      </c>
      <c r="AC33" s="8" t="e">
        <f>IF(AND('Mapa riesgos corrupción'!#REF!="Media",'Mapa riesgos corrupción'!#REF!="Mayor"),CONCATENATE("R8C",'Mapa riesgos corrupción'!#REF!),"")</f>
        <v>#REF!</v>
      </c>
      <c r="AD33" s="8" t="e">
        <f>IF(AND('Mapa riesgos corrupción'!#REF!="Media",'Mapa riesgos corrupción'!#REF!="Mayor"),CONCATENATE("R8C",'Mapa riesgos corrupción'!#REF!),"")</f>
        <v>#REF!</v>
      </c>
      <c r="AE33" s="8" t="e">
        <f>IF(AND('Mapa riesgos corrupción'!#REF!="Media",'Mapa riesgos corrupción'!#REF!="Mayor"),CONCATENATE("R8C",'Mapa riesgos corrupción'!#REF!),"")</f>
        <v>#REF!</v>
      </c>
      <c r="AF33" s="8" t="e">
        <f>IF(AND('Mapa riesgos corrupción'!#REF!="Media",'Mapa riesgos corrupción'!#REF!="Mayor"),CONCATENATE("R8C",'Mapa riesgos corrupción'!#REF!),"")</f>
        <v>#REF!</v>
      </c>
      <c r="AG33" s="9" t="e">
        <f>IF(AND('Mapa riesgos corrupción'!#REF!="Media",'Mapa riesgos corrupción'!#REF!="Mayor"),CONCATENATE("R8C",'Mapa riesgos corrupción'!#REF!),"")</f>
        <v>#REF!</v>
      </c>
      <c r="AH33" s="10" t="e">
        <f>IF(AND('Mapa riesgos corrupción'!#REF!="Media",'Mapa riesgos corrupción'!#REF!="Catastrófico"),CONCATENATE("R8C",'Mapa riesgos corrupción'!#REF!),"")</f>
        <v>#REF!</v>
      </c>
      <c r="AI33" s="11" t="e">
        <f>IF(AND('Mapa riesgos corrupción'!#REF!="Media",'Mapa riesgos corrupción'!#REF!="Catastrófico"),CONCATENATE("R8C",'Mapa riesgos corrupción'!#REF!),"")</f>
        <v>#REF!</v>
      </c>
      <c r="AJ33" s="11" t="e">
        <f>IF(AND('Mapa riesgos corrupción'!#REF!="Media",'Mapa riesgos corrupción'!#REF!="Catastrófico"),CONCATENATE("R8C",'Mapa riesgos corrupción'!#REF!),"")</f>
        <v>#REF!</v>
      </c>
      <c r="AK33" s="11" t="e">
        <f>IF(AND('Mapa riesgos corrupción'!#REF!="Media",'Mapa riesgos corrupción'!#REF!="Catastrófico"),CONCATENATE("R8C",'Mapa riesgos corrupción'!#REF!),"")</f>
        <v>#REF!</v>
      </c>
      <c r="AL33" s="11" t="e">
        <f>IF(AND('Mapa riesgos corrupción'!#REF!="Media",'Mapa riesgos corrupción'!#REF!="Catastrófico"),CONCATENATE("R8C",'Mapa riesgos corrupción'!#REF!),"")</f>
        <v>#REF!</v>
      </c>
      <c r="AM33" s="12" t="e">
        <f>IF(AND('Mapa riesgos corrupción'!#REF!="Media",'Mapa riesgos corrupción'!#REF!="Catastrófico"),CONCATENATE("R8C",'Mapa riesgos corrupción'!#REF!),"")</f>
        <v>#REF!</v>
      </c>
      <c r="AN33" s="38"/>
      <c r="AO33" s="513"/>
      <c r="AP33" s="514"/>
      <c r="AQ33" s="514"/>
      <c r="AR33" s="514"/>
      <c r="AS33" s="514"/>
      <c r="AT33" s="515"/>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row>
    <row r="34" spans="1:80" ht="15" customHeight="1" x14ac:dyDescent="0.25">
      <c r="A34" s="38"/>
      <c r="B34" s="432"/>
      <c r="C34" s="432"/>
      <c r="D34" s="433"/>
      <c r="E34" s="473"/>
      <c r="F34" s="474"/>
      <c r="G34" s="474"/>
      <c r="H34" s="474"/>
      <c r="I34" s="475"/>
      <c r="J34" s="22" t="e">
        <f>IF(AND('Mapa riesgos corrupción'!#REF!="Media",'Mapa riesgos corrupción'!#REF!="Leve"),CONCATENATE("R9C",'Mapa riesgos corrupción'!#REF!),"")</f>
        <v>#REF!</v>
      </c>
      <c r="K34" s="23" t="e">
        <f>IF(AND('Mapa riesgos corrupción'!#REF!="Media",'Mapa riesgos corrupción'!#REF!="Leve"),CONCATENATE("R9C",'Mapa riesgos corrupción'!#REF!),"")</f>
        <v>#REF!</v>
      </c>
      <c r="L34" s="23" t="e">
        <f>IF(AND('Mapa riesgos corrupción'!#REF!="Media",'Mapa riesgos corrupción'!#REF!="Leve"),CONCATENATE("R9C",'Mapa riesgos corrupción'!#REF!),"")</f>
        <v>#REF!</v>
      </c>
      <c r="M34" s="23" t="e">
        <f>IF(AND('Mapa riesgos corrupción'!#REF!="Media",'Mapa riesgos corrupción'!#REF!="Leve"),CONCATENATE("R9C",'Mapa riesgos corrupción'!#REF!),"")</f>
        <v>#REF!</v>
      </c>
      <c r="N34" s="23" t="e">
        <f>IF(AND('Mapa riesgos corrupción'!#REF!="Media",'Mapa riesgos corrupción'!#REF!="Leve"),CONCATENATE("R9C",'Mapa riesgos corrupción'!#REF!),"")</f>
        <v>#REF!</v>
      </c>
      <c r="O34" s="24" t="e">
        <f>IF(AND('Mapa riesgos corrupción'!#REF!="Media",'Mapa riesgos corrupción'!#REF!="Leve"),CONCATENATE("R9C",'Mapa riesgos corrupción'!#REF!),"")</f>
        <v>#REF!</v>
      </c>
      <c r="P34" s="22" t="e">
        <f>IF(AND('Mapa riesgos corrupción'!#REF!="Media",'Mapa riesgos corrupción'!#REF!="Menor"),CONCATENATE("R9C",'Mapa riesgos corrupción'!#REF!),"")</f>
        <v>#REF!</v>
      </c>
      <c r="Q34" s="23" t="e">
        <f>IF(AND('Mapa riesgos corrupción'!#REF!="Media",'Mapa riesgos corrupción'!#REF!="Menor"),CONCATENATE("R9C",'Mapa riesgos corrupción'!#REF!),"")</f>
        <v>#REF!</v>
      </c>
      <c r="R34" s="23" t="e">
        <f>IF(AND('Mapa riesgos corrupción'!#REF!="Media",'Mapa riesgos corrupción'!#REF!="Menor"),CONCATENATE("R9C",'Mapa riesgos corrupción'!#REF!),"")</f>
        <v>#REF!</v>
      </c>
      <c r="S34" s="23" t="e">
        <f>IF(AND('Mapa riesgos corrupción'!#REF!="Media",'Mapa riesgos corrupción'!#REF!="Menor"),CONCATENATE("R9C",'Mapa riesgos corrupción'!#REF!),"")</f>
        <v>#REF!</v>
      </c>
      <c r="T34" s="23" t="e">
        <f>IF(AND('Mapa riesgos corrupción'!#REF!="Media",'Mapa riesgos corrupción'!#REF!="Menor"),CONCATENATE("R9C",'Mapa riesgos corrupción'!#REF!),"")</f>
        <v>#REF!</v>
      </c>
      <c r="U34" s="24" t="e">
        <f>IF(AND('Mapa riesgos corrupción'!#REF!="Media",'Mapa riesgos corrupción'!#REF!="Menor"),CONCATENATE("R9C",'Mapa riesgos corrupción'!#REF!),"")</f>
        <v>#REF!</v>
      </c>
      <c r="V34" s="22" t="e">
        <f>IF(AND('Mapa riesgos corrupción'!#REF!="Media",'Mapa riesgos corrupción'!#REF!="Moderado"),CONCATENATE("R9C",'Mapa riesgos corrupción'!#REF!),"")</f>
        <v>#REF!</v>
      </c>
      <c r="W34" s="23" t="e">
        <f>IF(AND('Mapa riesgos corrupción'!#REF!="Media",'Mapa riesgos corrupción'!#REF!="Moderado"),CONCATENATE("R9C",'Mapa riesgos corrupción'!#REF!),"")</f>
        <v>#REF!</v>
      </c>
      <c r="X34" s="23" t="e">
        <f>IF(AND('Mapa riesgos corrupción'!#REF!="Media",'Mapa riesgos corrupción'!#REF!="Moderado"),CONCATENATE("R9C",'Mapa riesgos corrupción'!#REF!),"")</f>
        <v>#REF!</v>
      </c>
      <c r="Y34" s="23" t="e">
        <f>IF(AND('Mapa riesgos corrupción'!#REF!="Media",'Mapa riesgos corrupción'!#REF!="Moderado"),CONCATENATE("R9C",'Mapa riesgos corrupción'!#REF!),"")</f>
        <v>#REF!</v>
      </c>
      <c r="Z34" s="23" t="e">
        <f>IF(AND('Mapa riesgos corrupción'!#REF!="Media",'Mapa riesgos corrupción'!#REF!="Moderado"),CONCATENATE("R9C",'Mapa riesgos corrupción'!#REF!),"")</f>
        <v>#REF!</v>
      </c>
      <c r="AA34" s="24" t="e">
        <f>IF(AND('Mapa riesgos corrupción'!#REF!="Media",'Mapa riesgos corrupción'!#REF!="Moderado"),CONCATENATE("R9C",'Mapa riesgos corrupción'!#REF!),"")</f>
        <v>#REF!</v>
      </c>
      <c r="AB34" s="7" t="e">
        <f>IF(AND('Mapa riesgos corrupción'!#REF!="Media",'Mapa riesgos corrupción'!#REF!="Mayor"),CONCATENATE("R9C",'Mapa riesgos corrupción'!#REF!),"")</f>
        <v>#REF!</v>
      </c>
      <c r="AC34" s="8" t="e">
        <f>IF(AND('Mapa riesgos corrupción'!#REF!="Media",'Mapa riesgos corrupción'!#REF!="Mayor"),CONCATENATE("R9C",'Mapa riesgos corrupción'!#REF!),"")</f>
        <v>#REF!</v>
      </c>
      <c r="AD34" s="8" t="e">
        <f>IF(AND('Mapa riesgos corrupción'!#REF!="Media",'Mapa riesgos corrupción'!#REF!="Mayor"),CONCATENATE("R9C",'Mapa riesgos corrupción'!#REF!),"")</f>
        <v>#REF!</v>
      </c>
      <c r="AE34" s="8" t="e">
        <f>IF(AND('Mapa riesgos corrupción'!#REF!="Media",'Mapa riesgos corrupción'!#REF!="Mayor"),CONCATENATE("R9C",'Mapa riesgos corrupción'!#REF!),"")</f>
        <v>#REF!</v>
      </c>
      <c r="AF34" s="8" t="e">
        <f>IF(AND('Mapa riesgos corrupción'!#REF!="Media",'Mapa riesgos corrupción'!#REF!="Mayor"),CONCATENATE("R9C",'Mapa riesgos corrupción'!#REF!),"")</f>
        <v>#REF!</v>
      </c>
      <c r="AG34" s="9" t="e">
        <f>IF(AND('Mapa riesgos corrupción'!#REF!="Media",'Mapa riesgos corrupción'!#REF!="Mayor"),CONCATENATE("R9C",'Mapa riesgos corrupción'!#REF!),"")</f>
        <v>#REF!</v>
      </c>
      <c r="AH34" s="10" t="e">
        <f>IF(AND('Mapa riesgos corrupción'!#REF!="Media",'Mapa riesgos corrupción'!#REF!="Catastrófico"),CONCATENATE("R9C",'Mapa riesgos corrupción'!#REF!),"")</f>
        <v>#REF!</v>
      </c>
      <c r="AI34" s="11" t="e">
        <f>IF(AND('Mapa riesgos corrupción'!#REF!="Media",'Mapa riesgos corrupción'!#REF!="Catastrófico"),CONCATENATE("R9C",'Mapa riesgos corrupción'!#REF!),"")</f>
        <v>#REF!</v>
      </c>
      <c r="AJ34" s="11" t="e">
        <f>IF(AND('Mapa riesgos corrupción'!#REF!="Media",'Mapa riesgos corrupción'!#REF!="Catastrófico"),CONCATENATE("R9C",'Mapa riesgos corrupción'!#REF!),"")</f>
        <v>#REF!</v>
      </c>
      <c r="AK34" s="11" t="e">
        <f>IF(AND('Mapa riesgos corrupción'!#REF!="Media",'Mapa riesgos corrupción'!#REF!="Catastrófico"),CONCATENATE("R9C",'Mapa riesgos corrupción'!#REF!),"")</f>
        <v>#REF!</v>
      </c>
      <c r="AL34" s="11" t="e">
        <f>IF(AND('Mapa riesgos corrupción'!#REF!="Media",'Mapa riesgos corrupción'!#REF!="Catastrófico"),CONCATENATE("R9C",'Mapa riesgos corrupción'!#REF!),"")</f>
        <v>#REF!</v>
      </c>
      <c r="AM34" s="12" t="e">
        <f>IF(AND('Mapa riesgos corrupción'!#REF!="Media",'Mapa riesgos corrupción'!#REF!="Catastrófico"),CONCATENATE("R9C",'Mapa riesgos corrupción'!#REF!),"")</f>
        <v>#REF!</v>
      </c>
      <c r="AN34" s="38"/>
      <c r="AO34" s="513"/>
      <c r="AP34" s="514"/>
      <c r="AQ34" s="514"/>
      <c r="AR34" s="514"/>
      <c r="AS34" s="514"/>
      <c r="AT34" s="515"/>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row>
    <row r="35" spans="1:80" ht="15.75" customHeight="1" thickBot="1" x14ac:dyDescent="0.3">
      <c r="A35" s="38"/>
      <c r="B35" s="432"/>
      <c r="C35" s="432"/>
      <c r="D35" s="433"/>
      <c r="E35" s="476"/>
      <c r="F35" s="477"/>
      <c r="G35" s="477"/>
      <c r="H35" s="477"/>
      <c r="I35" s="478"/>
      <c r="J35" s="22" t="e">
        <f>IF(AND('Mapa riesgos corrupción'!#REF!="Media",'Mapa riesgos corrupción'!#REF!="Leve"),CONCATENATE("R10C",'Mapa riesgos corrupción'!#REF!),"")</f>
        <v>#REF!</v>
      </c>
      <c r="K35" s="23" t="e">
        <f>IF(AND('Mapa riesgos corrupción'!#REF!="Media",'Mapa riesgos corrupción'!#REF!="Leve"),CONCATENATE("R10C",'Mapa riesgos corrupción'!#REF!),"")</f>
        <v>#REF!</v>
      </c>
      <c r="L35" s="23" t="e">
        <f>IF(AND('Mapa riesgos corrupción'!#REF!="Media",'Mapa riesgos corrupción'!#REF!="Leve"),CONCATENATE("R10C",'Mapa riesgos corrupción'!#REF!),"")</f>
        <v>#REF!</v>
      </c>
      <c r="M35" s="23" t="e">
        <f>IF(AND('Mapa riesgos corrupción'!#REF!="Media",'Mapa riesgos corrupción'!#REF!="Leve"),CONCATENATE("R10C",'Mapa riesgos corrupción'!#REF!),"")</f>
        <v>#REF!</v>
      </c>
      <c r="N35" s="23" t="e">
        <f>IF(AND('Mapa riesgos corrupción'!#REF!="Media",'Mapa riesgos corrupción'!#REF!="Leve"),CONCATENATE("R10C",'Mapa riesgos corrupción'!#REF!),"")</f>
        <v>#REF!</v>
      </c>
      <c r="O35" s="24" t="e">
        <f>IF(AND('Mapa riesgos corrupción'!#REF!="Media",'Mapa riesgos corrupción'!#REF!="Leve"),CONCATENATE("R10C",'Mapa riesgos corrupción'!#REF!),"")</f>
        <v>#REF!</v>
      </c>
      <c r="P35" s="22" t="e">
        <f>IF(AND('Mapa riesgos corrupción'!#REF!="Media",'Mapa riesgos corrupción'!#REF!="Menor"),CONCATENATE("R10C",'Mapa riesgos corrupción'!#REF!),"")</f>
        <v>#REF!</v>
      </c>
      <c r="Q35" s="23" t="e">
        <f>IF(AND('Mapa riesgos corrupción'!#REF!="Media",'Mapa riesgos corrupción'!#REF!="Menor"),CONCATENATE("R10C",'Mapa riesgos corrupción'!#REF!),"")</f>
        <v>#REF!</v>
      </c>
      <c r="R35" s="23" t="e">
        <f>IF(AND('Mapa riesgos corrupción'!#REF!="Media",'Mapa riesgos corrupción'!#REF!="Menor"),CONCATENATE("R10C",'Mapa riesgos corrupción'!#REF!),"")</f>
        <v>#REF!</v>
      </c>
      <c r="S35" s="23" t="e">
        <f>IF(AND('Mapa riesgos corrupción'!#REF!="Media",'Mapa riesgos corrupción'!#REF!="Menor"),CONCATENATE("R10C",'Mapa riesgos corrupción'!#REF!),"")</f>
        <v>#REF!</v>
      </c>
      <c r="T35" s="23" t="e">
        <f>IF(AND('Mapa riesgos corrupción'!#REF!="Media",'Mapa riesgos corrupción'!#REF!="Menor"),CONCATENATE("R10C",'Mapa riesgos corrupción'!#REF!),"")</f>
        <v>#REF!</v>
      </c>
      <c r="U35" s="24" t="e">
        <f>IF(AND('Mapa riesgos corrupción'!#REF!="Media",'Mapa riesgos corrupción'!#REF!="Menor"),CONCATENATE("R10C",'Mapa riesgos corrupción'!#REF!),"")</f>
        <v>#REF!</v>
      </c>
      <c r="V35" s="22" t="e">
        <f>IF(AND('Mapa riesgos corrupción'!#REF!="Media",'Mapa riesgos corrupción'!#REF!="Moderado"),CONCATENATE("R10C",'Mapa riesgos corrupción'!#REF!),"")</f>
        <v>#REF!</v>
      </c>
      <c r="W35" s="23" t="e">
        <f>IF(AND('Mapa riesgos corrupción'!#REF!="Media",'Mapa riesgos corrupción'!#REF!="Moderado"),CONCATENATE("R10C",'Mapa riesgos corrupción'!#REF!),"")</f>
        <v>#REF!</v>
      </c>
      <c r="X35" s="23" t="e">
        <f>IF(AND('Mapa riesgos corrupción'!#REF!="Media",'Mapa riesgos corrupción'!#REF!="Moderado"),CONCATENATE("R10C",'Mapa riesgos corrupción'!#REF!),"")</f>
        <v>#REF!</v>
      </c>
      <c r="Y35" s="23" t="e">
        <f>IF(AND('Mapa riesgos corrupción'!#REF!="Media",'Mapa riesgos corrupción'!#REF!="Moderado"),CONCATENATE("R10C",'Mapa riesgos corrupción'!#REF!),"")</f>
        <v>#REF!</v>
      </c>
      <c r="Z35" s="23" t="e">
        <f>IF(AND('Mapa riesgos corrupción'!#REF!="Media",'Mapa riesgos corrupción'!#REF!="Moderado"),CONCATENATE("R10C",'Mapa riesgos corrupción'!#REF!),"")</f>
        <v>#REF!</v>
      </c>
      <c r="AA35" s="24" t="e">
        <f>IF(AND('Mapa riesgos corrupción'!#REF!="Media",'Mapa riesgos corrupción'!#REF!="Moderado"),CONCATENATE("R10C",'Mapa riesgos corrupción'!#REF!),"")</f>
        <v>#REF!</v>
      </c>
      <c r="AB35" s="13" t="e">
        <f>IF(AND('Mapa riesgos corrupción'!#REF!="Media",'Mapa riesgos corrupción'!#REF!="Mayor"),CONCATENATE("R10C",'Mapa riesgos corrupción'!#REF!),"")</f>
        <v>#REF!</v>
      </c>
      <c r="AC35" s="14" t="e">
        <f>IF(AND('Mapa riesgos corrupción'!#REF!="Media",'Mapa riesgos corrupción'!#REF!="Mayor"),CONCATENATE("R10C",'Mapa riesgos corrupción'!#REF!),"")</f>
        <v>#REF!</v>
      </c>
      <c r="AD35" s="14" t="e">
        <f>IF(AND('Mapa riesgos corrupción'!#REF!="Media",'Mapa riesgos corrupción'!#REF!="Mayor"),CONCATENATE("R10C",'Mapa riesgos corrupción'!#REF!),"")</f>
        <v>#REF!</v>
      </c>
      <c r="AE35" s="14" t="e">
        <f>IF(AND('Mapa riesgos corrupción'!#REF!="Media",'Mapa riesgos corrupción'!#REF!="Mayor"),CONCATENATE("R10C",'Mapa riesgos corrupción'!#REF!),"")</f>
        <v>#REF!</v>
      </c>
      <c r="AF35" s="14" t="e">
        <f>IF(AND('Mapa riesgos corrupción'!#REF!="Media",'Mapa riesgos corrupción'!#REF!="Mayor"),CONCATENATE("R10C",'Mapa riesgos corrupción'!#REF!),"")</f>
        <v>#REF!</v>
      </c>
      <c r="AG35" s="15" t="e">
        <f>IF(AND('Mapa riesgos corrupción'!#REF!="Media",'Mapa riesgos corrupción'!#REF!="Mayor"),CONCATENATE("R10C",'Mapa riesgos corrupción'!#REF!),"")</f>
        <v>#REF!</v>
      </c>
      <c r="AH35" s="16" t="e">
        <f>IF(AND('Mapa riesgos corrupción'!#REF!="Media",'Mapa riesgos corrupción'!#REF!="Catastrófico"),CONCATENATE("R10C",'Mapa riesgos corrupción'!#REF!),"")</f>
        <v>#REF!</v>
      </c>
      <c r="AI35" s="17" t="e">
        <f>IF(AND('Mapa riesgos corrupción'!#REF!="Media",'Mapa riesgos corrupción'!#REF!="Catastrófico"),CONCATENATE("R10C",'Mapa riesgos corrupción'!#REF!),"")</f>
        <v>#REF!</v>
      </c>
      <c r="AJ35" s="17" t="e">
        <f>IF(AND('Mapa riesgos corrupción'!#REF!="Media",'Mapa riesgos corrupción'!#REF!="Catastrófico"),CONCATENATE("R10C",'Mapa riesgos corrupción'!#REF!),"")</f>
        <v>#REF!</v>
      </c>
      <c r="AK35" s="17" t="e">
        <f>IF(AND('Mapa riesgos corrupción'!#REF!="Media",'Mapa riesgos corrupción'!#REF!="Catastrófico"),CONCATENATE("R10C",'Mapa riesgos corrupción'!#REF!),"")</f>
        <v>#REF!</v>
      </c>
      <c r="AL35" s="17" t="e">
        <f>IF(AND('Mapa riesgos corrupción'!#REF!="Media",'Mapa riesgos corrupción'!#REF!="Catastrófico"),CONCATENATE("R10C",'Mapa riesgos corrupción'!#REF!),"")</f>
        <v>#REF!</v>
      </c>
      <c r="AM35" s="18" t="e">
        <f>IF(AND('Mapa riesgos corrupción'!#REF!="Media",'Mapa riesgos corrupción'!#REF!="Catastrófico"),CONCATENATE("R10C",'Mapa riesgos corrupción'!#REF!),"")</f>
        <v>#REF!</v>
      </c>
      <c r="AN35" s="38"/>
      <c r="AO35" s="516"/>
      <c r="AP35" s="517"/>
      <c r="AQ35" s="517"/>
      <c r="AR35" s="517"/>
      <c r="AS35" s="517"/>
      <c r="AT35" s="51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row>
    <row r="36" spans="1:80" ht="15" customHeight="1" x14ac:dyDescent="0.25">
      <c r="A36" s="38"/>
      <c r="B36" s="432"/>
      <c r="C36" s="432"/>
      <c r="D36" s="433"/>
      <c r="E36" s="470" t="s">
        <v>554</v>
      </c>
      <c r="F36" s="471"/>
      <c r="G36" s="471"/>
      <c r="H36" s="471"/>
      <c r="I36" s="471"/>
      <c r="J36" s="28" t="str">
        <f>IF(AND('Mapa riesgos corrupción'!$AD$3="Baja",'Mapa riesgos corrupción'!$AF$3="Leve"),CONCATENATE("R1C",'Mapa riesgos corrupción'!$T$3),"")</f>
        <v>R1C1</v>
      </c>
      <c r="K36" s="29" t="e">
        <f>IF(AND('Mapa riesgos corrupción'!#REF!="Baja",'Mapa riesgos corrupción'!#REF!="Leve"),CONCATENATE("R1C",'Mapa riesgos corrupción'!#REF!),"")</f>
        <v>#REF!</v>
      </c>
      <c r="L36" s="29" t="e">
        <f>IF(AND('Mapa riesgos corrupción'!#REF!="Baja",'Mapa riesgos corrupción'!#REF!="Leve"),CONCATENATE("R1C",'Mapa riesgos corrupción'!#REF!),"")</f>
        <v>#REF!</v>
      </c>
      <c r="M36" s="29" t="e">
        <f>IF(AND('Mapa riesgos corrupción'!#REF!="Baja",'Mapa riesgos corrupción'!#REF!="Leve"),CONCATENATE("R1C",'Mapa riesgos corrupción'!#REF!),"")</f>
        <v>#REF!</v>
      </c>
      <c r="N36" s="29" t="e">
        <f>IF(AND('Mapa riesgos corrupción'!#REF!="Baja",'Mapa riesgos corrupción'!#REF!="Leve"),CONCATENATE("R1C",'Mapa riesgos corrupción'!#REF!),"")</f>
        <v>#REF!</v>
      </c>
      <c r="O36" s="30" t="e">
        <f>IF(AND('Mapa riesgos corrupción'!#REF!="Baja",'Mapa riesgos corrupción'!#REF!="Leve"),CONCATENATE("R1C",'Mapa riesgos corrupción'!#REF!),"")</f>
        <v>#REF!</v>
      </c>
      <c r="P36" s="19" t="str">
        <f>IF(AND('Mapa riesgos corrupción'!$AD$3="Baja",'Mapa riesgos corrupción'!$AF$3="Menor"),CONCATENATE("R1C",'Mapa riesgos corrupción'!$T$3),"")</f>
        <v/>
      </c>
      <c r="Q36" s="20" t="e">
        <f>IF(AND('Mapa riesgos corrupción'!#REF!="Baja",'Mapa riesgos corrupción'!#REF!="Menor"),CONCATENATE("R1C",'Mapa riesgos corrupción'!#REF!),"")</f>
        <v>#REF!</v>
      </c>
      <c r="R36" s="20" t="e">
        <f>IF(AND('Mapa riesgos corrupción'!#REF!="Baja",'Mapa riesgos corrupción'!#REF!="Menor"),CONCATENATE("R1C",'Mapa riesgos corrupción'!#REF!),"")</f>
        <v>#REF!</v>
      </c>
      <c r="S36" s="20" t="e">
        <f>IF(AND('Mapa riesgos corrupción'!#REF!="Baja",'Mapa riesgos corrupción'!#REF!="Menor"),CONCATENATE("R1C",'Mapa riesgos corrupción'!#REF!),"")</f>
        <v>#REF!</v>
      </c>
      <c r="T36" s="20" t="e">
        <f>IF(AND('Mapa riesgos corrupción'!#REF!="Baja",'Mapa riesgos corrupción'!#REF!="Menor"),CONCATENATE("R1C",'Mapa riesgos corrupción'!#REF!),"")</f>
        <v>#REF!</v>
      </c>
      <c r="U36" s="21" t="e">
        <f>IF(AND('Mapa riesgos corrupción'!#REF!="Baja",'Mapa riesgos corrupción'!#REF!="Menor"),CONCATENATE("R1C",'Mapa riesgos corrupción'!#REF!),"")</f>
        <v>#REF!</v>
      </c>
      <c r="V36" s="19" t="str">
        <f>IF(AND('Mapa riesgos corrupción'!$AD$3="Baja",'Mapa riesgos corrupción'!$AF$3="Moderado"),CONCATENATE("R1C",'Mapa riesgos corrupción'!$T$3),"")</f>
        <v/>
      </c>
      <c r="W36" s="20" t="e">
        <f>IF(AND('Mapa riesgos corrupción'!#REF!="Baja",'Mapa riesgos corrupción'!#REF!="Moderado"),CONCATENATE("R1C",'Mapa riesgos corrupción'!#REF!),"")</f>
        <v>#REF!</v>
      </c>
      <c r="X36" s="20" t="e">
        <f>IF(AND('Mapa riesgos corrupción'!#REF!="Baja",'Mapa riesgos corrupción'!#REF!="Moderado"),CONCATENATE("R1C",'Mapa riesgos corrupción'!#REF!),"")</f>
        <v>#REF!</v>
      </c>
      <c r="Y36" s="20" t="e">
        <f>IF(AND('Mapa riesgos corrupción'!#REF!="Baja",'Mapa riesgos corrupción'!#REF!="Moderado"),CONCATENATE("R1C",'Mapa riesgos corrupción'!#REF!),"")</f>
        <v>#REF!</v>
      </c>
      <c r="Z36" s="20" t="e">
        <f>IF(AND('Mapa riesgos corrupción'!#REF!="Baja",'Mapa riesgos corrupción'!#REF!="Moderado"),CONCATENATE("R1C",'Mapa riesgos corrupción'!#REF!),"")</f>
        <v>#REF!</v>
      </c>
      <c r="AA36" s="21" t="e">
        <f>IF(AND('Mapa riesgos corrupción'!#REF!="Baja",'Mapa riesgos corrupción'!#REF!="Moderado"),CONCATENATE("R1C",'Mapa riesgos corrupción'!#REF!),"")</f>
        <v>#REF!</v>
      </c>
      <c r="AB36" s="1" t="str">
        <f>IF(AND('Mapa riesgos corrupción'!$AD$3="Baja",'Mapa riesgos corrupción'!$AF$3="Mayor"),CONCATENATE("R1C",'Mapa riesgos corrupción'!$T$3),"")</f>
        <v/>
      </c>
      <c r="AC36" s="2" t="e">
        <f>IF(AND('Mapa riesgos corrupción'!#REF!="Baja",'Mapa riesgos corrupción'!#REF!="Mayor"),CONCATENATE("R1C",'Mapa riesgos corrupción'!#REF!),"")</f>
        <v>#REF!</v>
      </c>
      <c r="AD36" s="2" t="e">
        <f>IF(AND('Mapa riesgos corrupción'!#REF!="Baja",'Mapa riesgos corrupción'!#REF!="Mayor"),CONCATENATE("R1C",'Mapa riesgos corrupción'!#REF!),"")</f>
        <v>#REF!</v>
      </c>
      <c r="AE36" s="2" t="e">
        <f>IF(AND('Mapa riesgos corrupción'!#REF!="Baja",'Mapa riesgos corrupción'!#REF!="Mayor"),CONCATENATE("R1C",'Mapa riesgos corrupción'!#REF!),"")</f>
        <v>#REF!</v>
      </c>
      <c r="AF36" s="2" t="e">
        <f>IF(AND('Mapa riesgos corrupción'!#REF!="Baja",'Mapa riesgos corrupción'!#REF!="Mayor"),CONCATENATE("R1C",'Mapa riesgos corrupción'!#REF!),"")</f>
        <v>#REF!</v>
      </c>
      <c r="AG36" s="3" t="e">
        <f>IF(AND('Mapa riesgos corrupción'!#REF!="Baja",'Mapa riesgos corrupción'!#REF!="Mayor"),CONCATENATE("R1C",'Mapa riesgos corrupción'!#REF!),"")</f>
        <v>#REF!</v>
      </c>
      <c r="AH36" s="4" t="str">
        <f>IF(AND('Mapa riesgos corrupción'!$AD$3="Baja",'Mapa riesgos corrupción'!$AF$3="Catastrófico"),CONCATENATE("R1C",'Mapa riesgos corrupción'!$T$3),"")</f>
        <v/>
      </c>
      <c r="AI36" s="5" t="e">
        <f>IF(AND('Mapa riesgos corrupción'!#REF!="Baja",'Mapa riesgos corrupción'!#REF!="Catastrófico"),CONCATENATE("R1C",'Mapa riesgos corrupción'!#REF!),"")</f>
        <v>#REF!</v>
      </c>
      <c r="AJ36" s="5" t="e">
        <f>IF(AND('Mapa riesgos corrupción'!#REF!="Baja",'Mapa riesgos corrupción'!#REF!="Catastrófico"),CONCATENATE("R1C",'Mapa riesgos corrupción'!#REF!),"")</f>
        <v>#REF!</v>
      </c>
      <c r="AK36" s="5" t="e">
        <f>IF(AND('Mapa riesgos corrupción'!#REF!="Baja",'Mapa riesgos corrupción'!#REF!="Catastrófico"),CONCATENATE("R1C",'Mapa riesgos corrupción'!#REF!),"")</f>
        <v>#REF!</v>
      </c>
      <c r="AL36" s="5" t="e">
        <f>IF(AND('Mapa riesgos corrupción'!#REF!="Baja",'Mapa riesgos corrupción'!#REF!="Catastrófico"),CONCATENATE("R1C",'Mapa riesgos corrupción'!#REF!),"")</f>
        <v>#REF!</v>
      </c>
      <c r="AM36" s="6" t="e">
        <f>IF(AND('Mapa riesgos corrupción'!#REF!="Baja",'Mapa riesgos corrupción'!#REF!="Catastrófico"),CONCATENATE("R1C",'Mapa riesgos corrupción'!#REF!),"")</f>
        <v>#REF!</v>
      </c>
      <c r="AN36" s="38"/>
      <c r="AO36" s="501" t="s">
        <v>555</v>
      </c>
      <c r="AP36" s="502"/>
      <c r="AQ36" s="502"/>
      <c r="AR36" s="502"/>
      <c r="AS36" s="502"/>
      <c r="AT36" s="503"/>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row>
    <row r="37" spans="1:80" ht="15" customHeight="1" x14ac:dyDescent="0.25">
      <c r="A37" s="38"/>
      <c r="B37" s="432"/>
      <c r="C37" s="432"/>
      <c r="D37" s="433"/>
      <c r="E37" s="489"/>
      <c r="F37" s="474"/>
      <c r="G37" s="474"/>
      <c r="H37" s="474"/>
      <c r="I37" s="474"/>
      <c r="J37" s="31" t="e">
        <f>IF(AND('Mapa riesgos corrupción'!#REF!="Baja",'Mapa riesgos corrupción'!#REF!="Leve"),CONCATENATE("R2C",'Mapa riesgos corrupción'!#REF!),"")</f>
        <v>#REF!</v>
      </c>
      <c r="K37" s="32" t="e">
        <f>IF(AND('Mapa riesgos corrupción'!#REF!="Baja",'Mapa riesgos corrupción'!#REF!="Leve"),CONCATENATE("R2C",'Mapa riesgos corrupción'!#REF!),"")</f>
        <v>#REF!</v>
      </c>
      <c r="L37" s="32" t="e">
        <f>IF(AND('Mapa riesgos corrupción'!#REF!="Baja",'Mapa riesgos corrupción'!#REF!="Leve"),CONCATENATE("R2C",'Mapa riesgos corrupción'!#REF!),"")</f>
        <v>#REF!</v>
      </c>
      <c r="M37" s="32" t="e">
        <f>IF(AND('Mapa riesgos corrupción'!#REF!="Baja",'Mapa riesgos corrupción'!#REF!="Leve"),CONCATENATE("R2C",'Mapa riesgos corrupción'!#REF!),"")</f>
        <v>#REF!</v>
      </c>
      <c r="N37" s="32" t="e">
        <f>IF(AND('Mapa riesgos corrupción'!#REF!="Baja",'Mapa riesgos corrupción'!#REF!="Leve"),CONCATENATE("R2C",'Mapa riesgos corrupción'!#REF!),"")</f>
        <v>#REF!</v>
      </c>
      <c r="O37" s="33" t="e">
        <f>IF(AND('Mapa riesgos corrupción'!#REF!="Baja",'Mapa riesgos corrupción'!#REF!="Leve"),CONCATENATE("R2C",'Mapa riesgos corrupción'!#REF!),"")</f>
        <v>#REF!</v>
      </c>
      <c r="P37" s="22" t="e">
        <f>IF(AND('Mapa riesgos corrupción'!#REF!="Baja",'Mapa riesgos corrupción'!#REF!="Menor"),CONCATENATE("R2C",'Mapa riesgos corrupción'!#REF!),"")</f>
        <v>#REF!</v>
      </c>
      <c r="Q37" s="23" t="e">
        <f>IF(AND('Mapa riesgos corrupción'!#REF!="Baja",'Mapa riesgos corrupción'!#REF!="Menor"),CONCATENATE("R2C",'Mapa riesgos corrupción'!#REF!),"")</f>
        <v>#REF!</v>
      </c>
      <c r="R37" s="23" t="e">
        <f>IF(AND('Mapa riesgos corrupción'!#REF!="Baja",'Mapa riesgos corrupción'!#REF!="Menor"),CONCATENATE("R2C",'Mapa riesgos corrupción'!#REF!),"")</f>
        <v>#REF!</v>
      </c>
      <c r="S37" s="23" t="e">
        <f>IF(AND('Mapa riesgos corrupción'!#REF!="Baja",'Mapa riesgos corrupción'!#REF!="Menor"),CONCATENATE("R2C",'Mapa riesgos corrupción'!#REF!),"")</f>
        <v>#REF!</v>
      </c>
      <c r="T37" s="23" t="e">
        <f>IF(AND('Mapa riesgos corrupción'!#REF!="Baja",'Mapa riesgos corrupción'!#REF!="Menor"),CONCATENATE("R2C",'Mapa riesgos corrupción'!#REF!),"")</f>
        <v>#REF!</v>
      </c>
      <c r="U37" s="24" t="e">
        <f>IF(AND('Mapa riesgos corrupción'!#REF!="Baja",'Mapa riesgos corrupción'!#REF!="Menor"),CONCATENATE("R2C",'Mapa riesgos corrupción'!#REF!),"")</f>
        <v>#REF!</v>
      </c>
      <c r="V37" s="22" t="e">
        <f>IF(AND('Mapa riesgos corrupción'!#REF!="Baja",'Mapa riesgos corrupción'!#REF!="Moderado"),CONCATENATE("R2C",'Mapa riesgos corrupción'!#REF!),"")</f>
        <v>#REF!</v>
      </c>
      <c r="W37" s="23" t="e">
        <f>IF(AND('Mapa riesgos corrupción'!#REF!="Baja",'Mapa riesgos corrupción'!#REF!="Moderado"),CONCATENATE("R2C",'Mapa riesgos corrupción'!#REF!),"")</f>
        <v>#REF!</v>
      </c>
      <c r="X37" s="23" t="e">
        <f>IF(AND('Mapa riesgos corrupción'!#REF!="Baja",'Mapa riesgos corrupción'!#REF!="Moderado"),CONCATENATE("R2C",'Mapa riesgos corrupción'!#REF!),"")</f>
        <v>#REF!</v>
      </c>
      <c r="Y37" s="23" t="e">
        <f>IF(AND('Mapa riesgos corrupción'!#REF!="Baja",'Mapa riesgos corrupción'!#REF!="Moderado"),CONCATENATE("R2C",'Mapa riesgos corrupción'!#REF!),"")</f>
        <v>#REF!</v>
      </c>
      <c r="Z37" s="23" t="e">
        <f>IF(AND('Mapa riesgos corrupción'!#REF!="Baja",'Mapa riesgos corrupción'!#REF!="Moderado"),CONCATENATE("R2C",'Mapa riesgos corrupción'!#REF!),"")</f>
        <v>#REF!</v>
      </c>
      <c r="AA37" s="24" t="e">
        <f>IF(AND('Mapa riesgos corrupción'!#REF!="Baja",'Mapa riesgos corrupción'!#REF!="Moderado"),CONCATENATE("R2C",'Mapa riesgos corrupción'!#REF!),"")</f>
        <v>#REF!</v>
      </c>
      <c r="AB37" s="7" t="e">
        <f>IF(AND('Mapa riesgos corrupción'!#REF!="Baja",'Mapa riesgos corrupción'!#REF!="Mayor"),CONCATENATE("R2C",'Mapa riesgos corrupción'!#REF!),"")</f>
        <v>#REF!</v>
      </c>
      <c r="AC37" s="8" t="e">
        <f>IF(AND('Mapa riesgos corrupción'!#REF!="Baja",'Mapa riesgos corrupción'!#REF!="Mayor"),CONCATENATE("R2C",'Mapa riesgos corrupción'!#REF!),"")</f>
        <v>#REF!</v>
      </c>
      <c r="AD37" s="8" t="e">
        <f>IF(AND('Mapa riesgos corrupción'!#REF!="Baja",'Mapa riesgos corrupción'!#REF!="Mayor"),CONCATENATE("R2C",'Mapa riesgos corrupción'!#REF!),"")</f>
        <v>#REF!</v>
      </c>
      <c r="AE37" s="8" t="e">
        <f>IF(AND('Mapa riesgos corrupción'!#REF!="Baja",'Mapa riesgos corrupción'!#REF!="Mayor"),CONCATENATE("R2C",'Mapa riesgos corrupción'!#REF!),"")</f>
        <v>#REF!</v>
      </c>
      <c r="AF37" s="8" t="e">
        <f>IF(AND('Mapa riesgos corrupción'!#REF!="Baja",'Mapa riesgos corrupción'!#REF!="Mayor"),CONCATENATE("R2C",'Mapa riesgos corrupción'!#REF!),"")</f>
        <v>#REF!</v>
      </c>
      <c r="AG37" s="9" t="e">
        <f>IF(AND('Mapa riesgos corrupción'!#REF!="Baja",'Mapa riesgos corrupción'!#REF!="Mayor"),CONCATENATE("R2C",'Mapa riesgos corrupción'!#REF!),"")</f>
        <v>#REF!</v>
      </c>
      <c r="AH37" s="10" t="e">
        <f>IF(AND('Mapa riesgos corrupción'!#REF!="Baja",'Mapa riesgos corrupción'!#REF!="Catastrófico"),CONCATENATE("R2C",'Mapa riesgos corrupción'!#REF!),"")</f>
        <v>#REF!</v>
      </c>
      <c r="AI37" s="11" t="e">
        <f>IF(AND('Mapa riesgos corrupción'!#REF!="Baja",'Mapa riesgos corrupción'!#REF!="Catastrófico"),CONCATENATE("R2C",'Mapa riesgos corrupción'!#REF!),"")</f>
        <v>#REF!</v>
      </c>
      <c r="AJ37" s="11" t="e">
        <f>IF(AND('Mapa riesgos corrupción'!#REF!="Baja",'Mapa riesgos corrupción'!#REF!="Catastrófico"),CONCATENATE("R2C",'Mapa riesgos corrupción'!#REF!),"")</f>
        <v>#REF!</v>
      </c>
      <c r="AK37" s="11" t="e">
        <f>IF(AND('Mapa riesgos corrupción'!#REF!="Baja",'Mapa riesgos corrupción'!#REF!="Catastrófico"),CONCATENATE("R2C",'Mapa riesgos corrupción'!#REF!),"")</f>
        <v>#REF!</v>
      </c>
      <c r="AL37" s="11" t="e">
        <f>IF(AND('Mapa riesgos corrupción'!#REF!="Baja",'Mapa riesgos corrupción'!#REF!="Catastrófico"),CONCATENATE("R2C",'Mapa riesgos corrupción'!#REF!),"")</f>
        <v>#REF!</v>
      </c>
      <c r="AM37" s="12" t="e">
        <f>IF(AND('Mapa riesgos corrupción'!#REF!="Baja",'Mapa riesgos corrupción'!#REF!="Catastrófico"),CONCATENATE("R2C",'Mapa riesgos corrupción'!#REF!),"")</f>
        <v>#REF!</v>
      </c>
      <c r="AN37" s="38"/>
      <c r="AO37" s="504"/>
      <c r="AP37" s="505"/>
      <c r="AQ37" s="505"/>
      <c r="AR37" s="505"/>
      <c r="AS37" s="505"/>
      <c r="AT37" s="506"/>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row>
    <row r="38" spans="1:80" ht="15" customHeight="1" x14ac:dyDescent="0.25">
      <c r="A38" s="38"/>
      <c r="B38" s="432"/>
      <c r="C38" s="432"/>
      <c r="D38" s="433"/>
      <c r="E38" s="473"/>
      <c r="F38" s="474"/>
      <c r="G38" s="474"/>
      <c r="H38" s="474"/>
      <c r="I38" s="474"/>
      <c r="J38" s="31" t="e">
        <f>IF(AND('Mapa riesgos corrupción'!#REF!="Baja",'Mapa riesgos corrupción'!#REF!="Leve"),CONCATENATE("R3C",'Mapa riesgos corrupción'!#REF!),"")</f>
        <v>#REF!</v>
      </c>
      <c r="K38" s="32" t="e">
        <f>IF(AND('Mapa riesgos corrupción'!#REF!="Baja",'Mapa riesgos corrupción'!#REF!="Leve"),CONCATENATE("R3C",'Mapa riesgos corrupción'!#REF!),"")</f>
        <v>#REF!</v>
      </c>
      <c r="L38" s="32" t="e">
        <f>IF(AND('Mapa riesgos corrupción'!#REF!="Baja",'Mapa riesgos corrupción'!#REF!="Leve"),CONCATENATE("R3C",'Mapa riesgos corrupción'!#REF!),"")</f>
        <v>#REF!</v>
      </c>
      <c r="M38" s="32" t="e">
        <f>IF(AND('Mapa riesgos corrupción'!#REF!="Baja",'Mapa riesgos corrupción'!#REF!="Leve"),CONCATENATE("R3C",'Mapa riesgos corrupción'!#REF!),"")</f>
        <v>#REF!</v>
      </c>
      <c r="N38" s="32" t="e">
        <f>IF(AND('Mapa riesgos corrupción'!#REF!="Baja",'Mapa riesgos corrupción'!#REF!="Leve"),CONCATENATE("R3C",'Mapa riesgos corrupción'!#REF!),"")</f>
        <v>#REF!</v>
      </c>
      <c r="O38" s="33" t="e">
        <f>IF(AND('Mapa riesgos corrupción'!#REF!="Baja",'Mapa riesgos corrupción'!#REF!="Leve"),CONCATENATE("R3C",'Mapa riesgos corrupción'!#REF!),"")</f>
        <v>#REF!</v>
      </c>
      <c r="P38" s="22" t="e">
        <f>IF(AND('Mapa riesgos corrupción'!#REF!="Baja",'Mapa riesgos corrupción'!#REF!="Menor"),CONCATENATE("R3C",'Mapa riesgos corrupción'!#REF!),"")</f>
        <v>#REF!</v>
      </c>
      <c r="Q38" s="23" t="e">
        <f>IF(AND('Mapa riesgos corrupción'!#REF!="Baja",'Mapa riesgos corrupción'!#REF!="Menor"),CONCATENATE("R3C",'Mapa riesgos corrupción'!#REF!),"")</f>
        <v>#REF!</v>
      </c>
      <c r="R38" s="23" t="e">
        <f>IF(AND('Mapa riesgos corrupción'!#REF!="Baja",'Mapa riesgos corrupción'!#REF!="Menor"),CONCATENATE("R3C",'Mapa riesgos corrupción'!#REF!),"")</f>
        <v>#REF!</v>
      </c>
      <c r="S38" s="23" t="e">
        <f>IF(AND('Mapa riesgos corrupción'!#REF!="Baja",'Mapa riesgos corrupción'!#REF!="Menor"),CONCATENATE("R3C",'Mapa riesgos corrupción'!#REF!),"")</f>
        <v>#REF!</v>
      </c>
      <c r="T38" s="23" t="e">
        <f>IF(AND('Mapa riesgos corrupción'!#REF!="Baja",'Mapa riesgos corrupción'!#REF!="Menor"),CONCATENATE("R3C",'Mapa riesgos corrupción'!#REF!),"")</f>
        <v>#REF!</v>
      </c>
      <c r="U38" s="24" t="e">
        <f>IF(AND('Mapa riesgos corrupción'!#REF!="Baja",'Mapa riesgos corrupción'!#REF!="Menor"),CONCATENATE("R3C",'Mapa riesgos corrupción'!#REF!),"")</f>
        <v>#REF!</v>
      </c>
      <c r="V38" s="22" t="e">
        <f>IF(AND('Mapa riesgos corrupción'!#REF!="Baja",'Mapa riesgos corrupción'!#REF!="Moderado"),CONCATENATE("R3C",'Mapa riesgos corrupción'!#REF!),"")</f>
        <v>#REF!</v>
      </c>
      <c r="W38" s="23" t="e">
        <f>IF(AND('Mapa riesgos corrupción'!#REF!="Baja",'Mapa riesgos corrupción'!#REF!="Moderado"),CONCATENATE("R3C",'Mapa riesgos corrupción'!#REF!),"")</f>
        <v>#REF!</v>
      </c>
      <c r="X38" s="23" t="e">
        <f>IF(AND('Mapa riesgos corrupción'!#REF!="Baja",'Mapa riesgos corrupción'!#REF!="Moderado"),CONCATENATE("R3C",'Mapa riesgos corrupción'!#REF!),"")</f>
        <v>#REF!</v>
      </c>
      <c r="Y38" s="23" t="e">
        <f>IF(AND('Mapa riesgos corrupción'!#REF!="Baja",'Mapa riesgos corrupción'!#REF!="Moderado"),CONCATENATE("R3C",'Mapa riesgos corrupción'!#REF!),"")</f>
        <v>#REF!</v>
      </c>
      <c r="Z38" s="23" t="e">
        <f>IF(AND('Mapa riesgos corrupción'!#REF!="Baja",'Mapa riesgos corrupción'!#REF!="Moderado"),CONCATENATE("R3C",'Mapa riesgos corrupción'!#REF!),"")</f>
        <v>#REF!</v>
      </c>
      <c r="AA38" s="24" t="e">
        <f>IF(AND('Mapa riesgos corrupción'!#REF!="Baja",'Mapa riesgos corrupción'!#REF!="Moderado"),CONCATENATE("R3C",'Mapa riesgos corrupción'!#REF!),"")</f>
        <v>#REF!</v>
      </c>
      <c r="AB38" s="7" t="e">
        <f>IF(AND('Mapa riesgos corrupción'!#REF!="Baja",'Mapa riesgos corrupción'!#REF!="Mayor"),CONCATENATE("R3C",'Mapa riesgos corrupción'!#REF!),"")</f>
        <v>#REF!</v>
      </c>
      <c r="AC38" s="8" t="e">
        <f>IF(AND('Mapa riesgos corrupción'!#REF!="Baja",'Mapa riesgos corrupción'!#REF!="Mayor"),CONCATENATE("R3C",'Mapa riesgos corrupción'!#REF!),"")</f>
        <v>#REF!</v>
      </c>
      <c r="AD38" s="8" t="e">
        <f>IF(AND('Mapa riesgos corrupción'!#REF!="Baja",'Mapa riesgos corrupción'!#REF!="Mayor"),CONCATENATE("R3C",'Mapa riesgos corrupción'!#REF!),"")</f>
        <v>#REF!</v>
      </c>
      <c r="AE38" s="8" t="e">
        <f>IF(AND('Mapa riesgos corrupción'!#REF!="Baja",'Mapa riesgos corrupción'!#REF!="Mayor"),CONCATENATE("R3C",'Mapa riesgos corrupción'!#REF!),"")</f>
        <v>#REF!</v>
      </c>
      <c r="AF38" s="8" t="e">
        <f>IF(AND('Mapa riesgos corrupción'!#REF!="Baja",'Mapa riesgos corrupción'!#REF!="Mayor"),CONCATENATE("R3C",'Mapa riesgos corrupción'!#REF!),"")</f>
        <v>#REF!</v>
      </c>
      <c r="AG38" s="9" t="e">
        <f>IF(AND('Mapa riesgos corrupción'!#REF!="Baja",'Mapa riesgos corrupción'!#REF!="Mayor"),CONCATENATE("R3C",'Mapa riesgos corrupción'!#REF!),"")</f>
        <v>#REF!</v>
      </c>
      <c r="AH38" s="10" t="e">
        <f>IF(AND('Mapa riesgos corrupción'!#REF!="Baja",'Mapa riesgos corrupción'!#REF!="Catastrófico"),CONCATENATE("R3C",'Mapa riesgos corrupción'!#REF!),"")</f>
        <v>#REF!</v>
      </c>
      <c r="AI38" s="11" t="e">
        <f>IF(AND('Mapa riesgos corrupción'!#REF!="Baja",'Mapa riesgos corrupción'!#REF!="Catastrófico"),CONCATENATE("R3C",'Mapa riesgos corrupción'!#REF!),"")</f>
        <v>#REF!</v>
      </c>
      <c r="AJ38" s="11" t="e">
        <f>IF(AND('Mapa riesgos corrupción'!#REF!="Baja",'Mapa riesgos corrupción'!#REF!="Catastrófico"),CONCATENATE("R3C",'Mapa riesgos corrupción'!#REF!),"")</f>
        <v>#REF!</v>
      </c>
      <c r="AK38" s="11" t="e">
        <f>IF(AND('Mapa riesgos corrupción'!#REF!="Baja",'Mapa riesgos corrupción'!#REF!="Catastrófico"),CONCATENATE("R3C",'Mapa riesgos corrupción'!#REF!),"")</f>
        <v>#REF!</v>
      </c>
      <c r="AL38" s="11" t="e">
        <f>IF(AND('Mapa riesgos corrupción'!#REF!="Baja",'Mapa riesgos corrupción'!#REF!="Catastrófico"),CONCATENATE("R3C",'Mapa riesgos corrupción'!#REF!),"")</f>
        <v>#REF!</v>
      </c>
      <c r="AM38" s="12" t="e">
        <f>IF(AND('Mapa riesgos corrupción'!#REF!="Baja",'Mapa riesgos corrupción'!#REF!="Catastrófico"),CONCATENATE("R3C",'Mapa riesgos corrupción'!#REF!),"")</f>
        <v>#REF!</v>
      </c>
      <c r="AN38" s="38"/>
      <c r="AO38" s="504"/>
      <c r="AP38" s="505"/>
      <c r="AQ38" s="505"/>
      <c r="AR38" s="505"/>
      <c r="AS38" s="505"/>
      <c r="AT38" s="506"/>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row>
    <row r="39" spans="1:80" ht="15" customHeight="1" x14ac:dyDescent="0.25">
      <c r="A39" s="38"/>
      <c r="B39" s="432"/>
      <c r="C39" s="432"/>
      <c r="D39" s="433"/>
      <c r="E39" s="473"/>
      <c r="F39" s="474"/>
      <c r="G39" s="474"/>
      <c r="H39" s="474"/>
      <c r="I39" s="474"/>
      <c r="J39" s="31" t="e">
        <f>IF(AND('Mapa riesgos corrupción'!#REF!="Baja",'Mapa riesgos corrupción'!#REF!="Leve"),CONCATENATE("R4C",'Mapa riesgos corrupción'!#REF!),"")</f>
        <v>#REF!</v>
      </c>
      <c r="K39" s="32" t="e">
        <f>IF(AND('Mapa riesgos corrupción'!#REF!="Baja",'Mapa riesgos corrupción'!#REF!="Leve"),CONCATENATE("R4C",'Mapa riesgos corrupción'!#REF!),"")</f>
        <v>#REF!</v>
      </c>
      <c r="L39" s="32" t="e">
        <f>IF(AND('Mapa riesgos corrupción'!#REF!="Baja",'Mapa riesgos corrupción'!#REF!="Leve"),CONCATENATE("R4C",'Mapa riesgos corrupción'!#REF!),"")</f>
        <v>#REF!</v>
      </c>
      <c r="M39" s="32" t="e">
        <f>IF(AND('Mapa riesgos corrupción'!#REF!="Baja",'Mapa riesgos corrupción'!#REF!="Leve"),CONCATENATE("R4C",'Mapa riesgos corrupción'!#REF!),"")</f>
        <v>#REF!</v>
      </c>
      <c r="N39" s="32" t="e">
        <f>IF(AND('Mapa riesgos corrupción'!#REF!="Baja",'Mapa riesgos corrupción'!#REF!="Leve"),CONCATENATE("R4C",'Mapa riesgos corrupción'!#REF!),"")</f>
        <v>#REF!</v>
      </c>
      <c r="O39" s="33" t="e">
        <f>IF(AND('Mapa riesgos corrupción'!#REF!="Baja",'Mapa riesgos corrupción'!#REF!="Leve"),CONCATENATE("R4C",'Mapa riesgos corrupción'!#REF!),"")</f>
        <v>#REF!</v>
      </c>
      <c r="P39" s="22" t="e">
        <f>IF(AND('Mapa riesgos corrupción'!#REF!="Baja",'Mapa riesgos corrupción'!#REF!="Menor"),CONCATENATE("R4C",'Mapa riesgos corrupción'!#REF!),"")</f>
        <v>#REF!</v>
      </c>
      <c r="Q39" s="23" t="e">
        <f>IF(AND('Mapa riesgos corrupción'!#REF!="Baja",'Mapa riesgos corrupción'!#REF!="Menor"),CONCATENATE("R4C",'Mapa riesgos corrupción'!#REF!),"")</f>
        <v>#REF!</v>
      </c>
      <c r="R39" s="23" t="e">
        <f>IF(AND('Mapa riesgos corrupción'!#REF!="Baja",'Mapa riesgos corrupción'!#REF!="Menor"),CONCATENATE("R4C",'Mapa riesgos corrupción'!#REF!),"")</f>
        <v>#REF!</v>
      </c>
      <c r="S39" s="23" t="e">
        <f>IF(AND('Mapa riesgos corrupción'!#REF!="Baja",'Mapa riesgos corrupción'!#REF!="Menor"),CONCATENATE("R4C",'Mapa riesgos corrupción'!#REF!),"")</f>
        <v>#REF!</v>
      </c>
      <c r="T39" s="23" t="e">
        <f>IF(AND('Mapa riesgos corrupción'!#REF!="Baja",'Mapa riesgos corrupción'!#REF!="Menor"),CONCATENATE("R4C",'Mapa riesgos corrupción'!#REF!),"")</f>
        <v>#REF!</v>
      </c>
      <c r="U39" s="24" t="e">
        <f>IF(AND('Mapa riesgos corrupción'!#REF!="Baja",'Mapa riesgos corrupción'!#REF!="Menor"),CONCATENATE("R4C",'Mapa riesgos corrupción'!#REF!),"")</f>
        <v>#REF!</v>
      </c>
      <c r="V39" s="22" t="e">
        <f>IF(AND('Mapa riesgos corrupción'!#REF!="Baja",'Mapa riesgos corrupción'!#REF!="Moderado"),CONCATENATE("R4C",'Mapa riesgos corrupción'!#REF!),"")</f>
        <v>#REF!</v>
      </c>
      <c r="W39" s="23" t="e">
        <f>IF(AND('Mapa riesgos corrupción'!#REF!="Baja",'Mapa riesgos corrupción'!#REF!="Moderado"),CONCATENATE("R4C",'Mapa riesgos corrupción'!#REF!),"")</f>
        <v>#REF!</v>
      </c>
      <c r="X39" s="23" t="e">
        <f>IF(AND('Mapa riesgos corrupción'!#REF!="Baja",'Mapa riesgos corrupción'!#REF!="Moderado"),CONCATENATE("R4C",'Mapa riesgos corrupción'!#REF!),"")</f>
        <v>#REF!</v>
      </c>
      <c r="Y39" s="23" t="e">
        <f>IF(AND('Mapa riesgos corrupción'!#REF!="Baja",'Mapa riesgos corrupción'!#REF!="Moderado"),CONCATENATE("R4C",'Mapa riesgos corrupción'!#REF!),"")</f>
        <v>#REF!</v>
      </c>
      <c r="Z39" s="23" t="e">
        <f>IF(AND('Mapa riesgos corrupción'!#REF!="Baja",'Mapa riesgos corrupción'!#REF!="Moderado"),CONCATENATE("R4C",'Mapa riesgos corrupción'!#REF!),"")</f>
        <v>#REF!</v>
      </c>
      <c r="AA39" s="24" t="e">
        <f>IF(AND('Mapa riesgos corrupción'!#REF!="Baja",'Mapa riesgos corrupción'!#REF!="Moderado"),CONCATENATE("R4C",'Mapa riesgos corrupción'!#REF!),"")</f>
        <v>#REF!</v>
      </c>
      <c r="AB39" s="7" t="e">
        <f>IF(AND('Mapa riesgos corrupción'!#REF!="Baja",'Mapa riesgos corrupción'!#REF!="Mayor"),CONCATENATE("R4C",'Mapa riesgos corrupción'!#REF!),"")</f>
        <v>#REF!</v>
      </c>
      <c r="AC39" s="8" t="e">
        <f>IF(AND('Mapa riesgos corrupción'!#REF!="Baja",'Mapa riesgos corrupción'!#REF!="Mayor"),CONCATENATE("R4C",'Mapa riesgos corrupción'!#REF!),"")</f>
        <v>#REF!</v>
      </c>
      <c r="AD39" s="8" t="e">
        <f>IF(AND('Mapa riesgos corrupción'!#REF!="Baja",'Mapa riesgos corrupción'!#REF!="Mayor"),CONCATENATE("R4C",'Mapa riesgos corrupción'!#REF!),"")</f>
        <v>#REF!</v>
      </c>
      <c r="AE39" s="8" t="e">
        <f>IF(AND('Mapa riesgos corrupción'!#REF!="Baja",'Mapa riesgos corrupción'!#REF!="Mayor"),CONCATENATE("R4C",'Mapa riesgos corrupción'!#REF!),"")</f>
        <v>#REF!</v>
      </c>
      <c r="AF39" s="8" t="e">
        <f>IF(AND('Mapa riesgos corrupción'!#REF!="Baja",'Mapa riesgos corrupción'!#REF!="Mayor"),CONCATENATE("R4C",'Mapa riesgos corrupción'!#REF!),"")</f>
        <v>#REF!</v>
      </c>
      <c r="AG39" s="9" t="e">
        <f>IF(AND('Mapa riesgos corrupción'!#REF!="Baja",'Mapa riesgos corrupción'!#REF!="Mayor"),CONCATENATE("R4C",'Mapa riesgos corrupción'!#REF!),"")</f>
        <v>#REF!</v>
      </c>
      <c r="AH39" s="10" t="e">
        <f>IF(AND('Mapa riesgos corrupción'!#REF!="Baja",'Mapa riesgos corrupción'!#REF!="Catastrófico"),CONCATENATE("R4C",'Mapa riesgos corrupción'!#REF!),"")</f>
        <v>#REF!</v>
      </c>
      <c r="AI39" s="11" t="e">
        <f>IF(AND('Mapa riesgos corrupción'!#REF!="Baja",'Mapa riesgos corrupción'!#REF!="Catastrófico"),CONCATENATE("R4C",'Mapa riesgos corrupción'!#REF!),"")</f>
        <v>#REF!</v>
      </c>
      <c r="AJ39" s="11" t="e">
        <f>IF(AND('Mapa riesgos corrupción'!#REF!="Baja",'Mapa riesgos corrupción'!#REF!="Catastrófico"),CONCATENATE("R4C",'Mapa riesgos corrupción'!#REF!),"")</f>
        <v>#REF!</v>
      </c>
      <c r="AK39" s="11" t="e">
        <f>IF(AND('Mapa riesgos corrupción'!#REF!="Baja",'Mapa riesgos corrupción'!#REF!="Catastrófico"),CONCATENATE("R4C",'Mapa riesgos corrupción'!#REF!),"")</f>
        <v>#REF!</v>
      </c>
      <c r="AL39" s="11" t="e">
        <f>IF(AND('Mapa riesgos corrupción'!#REF!="Baja",'Mapa riesgos corrupción'!#REF!="Catastrófico"),CONCATENATE("R4C",'Mapa riesgos corrupción'!#REF!),"")</f>
        <v>#REF!</v>
      </c>
      <c r="AM39" s="12" t="e">
        <f>IF(AND('Mapa riesgos corrupción'!#REF!="Baja",'Mapa riesgos corrupción'!#REF!="Catastrófico"),CONCATENATE("R4C",'Mapa riesgos corrupción'!#REF!),"")</f>
        <v>#REF!</v>
      </c>
      <c r="AN39" s="38"/>
      <c r="AO39" s="504"/>
      <c r="AP39" s="505"/>
      <c r="AQ39" s="505"/>
      <c r="AR39" s="505"/>
      <c r="AS39" s="505"/>
      <c r="AT39" s="506"/>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row>
    <row r="40" spans="1:80" ht="15" customHeight="1" x14ac:dyDescent="0.25">
      <c r="A40" s="38"/>
      <c r="B40" s="432"/>
      <c r="C40" s="432"/>
      <c r="D40" s="433"/>
      <c r="E40" s="473"/>
      <c r="F40" s="474"/>
      <c r="G40" s="474"/>
      <c r="H40" s="474"/>
      <c r="I40" s="474"/>
      <c r="J40" s="31" t="e">
        <f>IF(AND('Mapa riesgos corrupción'!#REF!="Baja",'Mapa riesgos corrupción'!#REF!="Leve"),CONCATENATE("R5C",'Mapa riesgos corrupción'!#REF!),"")</f>
        <v>#REF!</v>
      </c>
      <c r="K40" s="32" t="e">
        <f>IF(AND('Mapa riesgos corrupción'!#REF!="Baja",'Mapa riesgos corrupción'!#REF!="Leve"),CONCATENATE("R5C",'Mapa riesgos corrupción'!#REF!),"")</f>
        <v>#REF!</v>
      </c>
      <c r="L40" s="32" t="e">
        <f>IF(AND('Mapa riesgos corrupción'!#REF!="Baja",'Mapa riesgos corrupción'!#REF!="Leve"),CONCATENATE("R5C",'Mapa riesgos corrupción'!#REF!),"")</f>
        <v>#REF!</v>
      </c>
      <c r="M40" s="32" t="e">
        <f>IF(AND('Mapa riesgos corrupción'!#REF!="Baja",'Mapa riesgos corrupción'!#REF!="Leve"),CONCATENATE("R5C",'Mapa riesgos corrupción'!#REF!),"")</f>
        <v>#REF!</v>
      </c>
      <c r="N40" s="32" t="e">
        <f>IF(AND('Mapa riesgos corrupción'!#REF!="Baja",'Mapa riesgos corrupción'!#REF!="Leve"),CONCATENATE("R5C",'Mapa riesgos corrupción'!#REF!),"")</f>
        <v>#REF!</v>
      </c>
      <c r="O40" s="33" t="e">
        <f>IF(AND('Mapa riesgos corrupción'!#REF!="Baja",'Mapa riesgos corrupción'!#REF!="Leve"),CONCATENATE("R5C",'Mapa riesgos corrupción'!#REF!),"")</f>
        <v>#REF!</v>
      </c>
      <c r="P40" s="22" t="e">
        <f>IF(AND('Mapa riesgos corrupción'!#REF!="Baja",'Mapa riesgos corrupción'!#REF!="Menor"),CONCATENATE("R5C",'Mapa riesgos corrupción'!#REF!),"")</f>
        <v>#REF!</v>
      </c>
      <c r="Q40" s="23" t="e">
        <f>IF(AND('Mapa riesgos corrupción'!#REF!="Baja",'Mapa riesgos corrupción'!#REF!="Menor"),CONCATENATE("R5C",'Mapa riesgos corrupción'!#REF!),"")</f>
        <v>#REF!</v>
      </c>
      <c r="R40" s="23" t="e">
        <f>IF(AND('Mapa riesgos corrupción'!#REF!="Baja",'Mapa riesgos corrupción'!#REF!="Menor"),CONCATENATE("R5C",'Mapa riesgos corrupción'!#REF!),"")</f>
        <v>#REF!</v>
      </c>
      <c r="S40" s="23" t="e">
        <f>IF(AND('Mapa riesgos corrupción'!#REF!="Baja",'Mapa riesgos corrupción'!#REF!="Menor"),CONCATENATE("R5C",'Mapa riesgos corrupción'!#REF!),"")</f>
        <v>#REF!</v>
      </c>
      <c r="T40" s="23" t="e">
        <f>IF(AND('Mapa riesgos corrupción'!#REF!="Baja",'Mapa riesgos corrupción'!#REF!="Menor"),CONCATENATE("R5C",'Mapa riesgos corrupción'!#REF!),"")</f>
        <v>#REF!</v>
      </c>
      <c r="U40" s="24" t="e">
        <f>IF(AND('Mapa riesgos corrupción'!#REF!="Baja",'Mapa riesgos corrupción'!#REF!="Menor"),CONCATENATE("R5C",'Mapa riesgos corrupción'!#REF!),"")</f>
        <v>#REF!</v>
      </c>
      <c r="V40" s="22" t="e">
        <f>IF(AND('Mapa riesgos corrupción'!#REF!="Baja",'Mapa riesgos corrupción'!#REF!="Moderado"),CONCATENATE("R5C",'Mapa riesgos corrupción'!#REF!),"")</f>
        <v>#REF!</v>
      </c>
      <c r="W40" s="23" t="e">
        <f>IF(AND('Mapa riesgos corrupción'!#REF!="Baja",'Mapa riesgos corrupción'!#REF!="Moderado"),CONCATENATE("R5C",'Mapa riesgos corrupción'!#REF!),"")</f>
        <v>#REF!</v>
      </c>
      <c r="X40" s="23" t="e">
        <f>IF(AND('Mapa riesgos corrupción'!#REF!="Baja",'Mapa riesgos corrupción'!#REF!="Moderado"),CONCATENATE("R5C",'Mapa riesgos corrupción'!#REF!),"")</f>
        <v>#REF!</v>
      </c>
      <c r="Y40" s="23" t="e">
        <f>IF(AND('Mapa riesgos corrupción'!#REF!="Baja",'Mapa riesgos corrupción'!#REF!="Moderado"),CONCATENATE("R5C",'Mapa riesgos corrupción'!#REF!),"")</f>
        <v>#REF!</v>
      </c>
      <c r="Z40" s="23" t="e">
        <f>IF(AND('Mapa riesgos corrupción'!#REF!="Baja",'Mapa riesgos corrupción'!#REF!="Moderado"),CONCATENATE("R5C",'Mapa riesgos corrupción'!#REF!),"")</f>
        <v>#REF!</v>
      </c>
      <c r="AA40" s="24" t="e">
        <f>IF(AND('Mapa riesgos corrupción'!#REF!="Baja",'Mapa riesgos corrupción'!#REF!="Moderado"),CONCATENATE("R5C",'Mapa riesgos corrupción'!#REF!),"")</f>
        <v>#REF!</v>
      </c>
      <c r="AB40" s="7" t="e">
        <f>IF(AND('Mapa riesgos corrupción'!#REF!="Baja",'Mapa riesgos corrupción'!#REF!="Mayor"),CONCATENATE("R5C",'Mapa riesgos corrupción'!#REF!),"")</f>
        <v>#REF!</v>
      </c>
      <c r="AC40" s="8" t="e">
        <f>IF(AND('Mapa riesgos corrupción'!#REF!="Baja",'Mapa riesgos corrupción'!#REF!="Mayor"),CONCATENATE("R5C",'Mapa riesgos corrupción'!#REF!),"")</f>
        <v>#REF!</v>
      </c>
      <c r="AD40" s="8" t="e">
        <f>IF(AND('Mapa riesgos corrupción'!#REF!="Baja",'Mapa riesgos corrupción'!#REF!="Mayor"),CONCATENATE("R5C",'Mapa riesgos corrupción'!#REF!),"")</f>
        <v>#REF!</v>
      </c>
      <c r="AE40" s="8" t="e">
        <f>IF(AND('Mapa riesgos corrupción'!#REF!="Baja",'Mapa riesgos corrupción'!#REF!="Mayor"),CONCATENATE("R5C",'Mapa riesgos corrupción'!#REF!),"")</f>
        <v>#REF!</v>
      </c>
      <c r="AF40" s="8" t="e">
        <f>IF(AND('Mapa riesgos corrupción'!#REF!="Baja",'Mapa riesgos corrupción'!#REF!="Mayor"),CONCATENATE("R5C",'Mapa riesgos corrupción'!#REF!),"")</f>
        <v>#REF!</v>
      </c>
      <c r="AG40" s="9" t="e">
        <f>IF(AND('Mapa riesgos corrupción'!#REF!="Baja",'Mapa riesgos corrupción'!#REF!="Mayor"),CONCATENATE("R5C",'Mapa riesgos corrupción'!#REF!),"")</f>
        <v>#REF!</v>
      </c>
      <c r="AH40" s="10" t="e">
        <f>IF(AND('Mapa riesgos corrupción'!#REF!="Baja",'Mapa riesgos corrupción'!#REF!="Catastrófico"),CONCATENATE("R5C",'Mapa riesgos corrupción'!#REF!),"")</f>
        <v>#REF!</v>
      </c>
      <c r="AI40" s="11" t="e">
        <f>IF(AND('Mapa riesgos corrupción'!#REF!="Baja",'Mapa riesgos corrupción'!#REF!="Catastrófico"),CONCATENATE("R5C",'Mapa riesgos corrupción'!#REF!),"")</f>
        <v>#REF!</v>
      </c>
      <c r="AJ40" s="11" t="e">
        <f>IF(AND('Mapa riesgos corrupción'!#REF!="Baja",'Mapa riesgos corrupción'!#REF!="Catastrófico"),CONCATENATE("R5C",'Mapa riesgos corrupción'!#REF!),"")</f>
        <v>#REF!</v>
      </c>
      <c r="AK40" s="11" t="e">
        <f>IF(AND('Mapa riesgos corrupción'!#REF!="Baja",'Mapa riesgos corrupción'!#REF!="Catastrófico"),CONCATENATE("R5C",'Mapa riesgos corrupción'!#REF!),"")</f>
        <v>#REF!</v>
      </c>
      <c r="AL40" s="11" t="e">
        <f>IF(AND('Mapa riesgos corrupción'!#REF!="Baja",'Mapa riesgos corrupción'!#REF!="Catastrófico"),CONCATENATE("R5C",'Mapa riesgos corrupción'!#REF!),"")</f>
        <v>#REF!</v>
      </c>
      <c r="AM40" s="12" t="e">
        <f>IF(AND('Mapa riesgos corrupción'!#REF!="Baja",'Mapa riesgos corrupción'!#REF!="Catastrófico"),CONCATENATE("R5C",'Mapa riesgos corrupción'!#REF!),"")</f>
        <v>#REF!</v>
      </c>
      <c r="AN40" s="38"/>
      <c r="AO40" s="504"/>
      <c r="AP40" s="505"/>
      <c r="AQ40" s="505"/>
      <c r="AR40" s="505"/>
      <c r="AS40" s="505"/>
      <c r="AT40" s="506"/>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row>
    <row r="41" spans="1:80" ht="15" customHeight="1" x14ac:dyDescent="0.25">
      <c r="A41" s="38"/>
      <c r="B41" s="432"/>
      <c r="C41" s="432"/>
      <c r="D41" s="433"/>
      <c r="E41" s="473"/>
      <c r="F41" s="474"/>
      <c r="G41" s="474"/>
      <c r="H41" s="474"/>
      <c r="I41" s="474"/>
      <c r="J41" s="31" t="e">
        <f>IF(AND('Mapa riesgos corrupción'!#REF!="Baja",'Mapa riesgos corrupción'!#REF!="Leve"),CONCATENATE("R6C",'Mapa riesgos corrupción'!#REF!),"")</f>
        <v>#REF!</v>
      </c>
      <c r="K41" s="32" t="e">
        <f>IF(AND('Mapa riesgos corrupción'!#REF!="Baja",'Mapa riesgos corrupción'!#REF!="Leve"),CONCATENATE("R6C",'Mapa riesgos corrupción'!#REF!),"")</f>
        <v>#REF!</v>
      </c>
      <c r="L41" s="32" t="e">
        <f>IF(AND('Mapa riesgos corrupción'!#REF!="Baja",'Mapa riesgos corrupción'!#REF!="Leve"),CONCATENATE("R6C",'Mapa riesgos corrupción'!#REF!),"")</f>
        <v>#REF!</v>
      </c>
      <c r="M41" s="32" t="e">
        <f>IF(AND('Mapa riesgos corrupción'!#REF!="Baja",'Mapa riesgos corrupción'!#REF!="Leve"),CONCATENATE("R6C",'Mapa riesgos corrupción'!#REF!),"")</f>
        <v>#REF!</v>
      </c>
      <c r="N41" s="32" t="e">
        <f>IF(AND('Mapa riesgos corrupción'!#REF!="Baja",'Mapa riesgos corrupción'!#REF!="Leve"),CONCATENATE("R6C",'Mapa riesgos corrupción'!#REF!),"")</f>
        <v>#REF!</v>
      </c>
      <c r="O41" s="33" t="e">
        <f>IF(AND('Mapa riesgos corrupción'!#REF!="Baja",'Mapa riesgos corrupción'!#REF!="Leve"),CONCATENATE("R6C",'Mapa riesgos corrupción'!#REF!),"")</f>
        <v>#REF!</v>
      </c>
      <c r="P41" s="22" t="e">
        <f>IF(AND('Mapa riesgos corrupción'!#REF!="Baja",'Mapa riesgos corrupción'!#REF!="Menor"),CONCATENATE("R6C",'Mapa riesgos corrupción'!#REF!),"")</f>
        <v>#REF!</v>
      </c>
      <c r="Q41" s="23" t="e">
        <f>IF(AND('Mapa riesgos corrupción'!#REF!="Baja",'Mapa riesgos corrupción'!#REF!="Menor"),CONCATENATE("R6C",'Mapa riesgos corrupción'!#REF!),"")</f>
        <v>#REF!</v>
      </c>
      <c r="R41" s="23" t="e">
        <f>IF(AND('Mapa riesgos corrupción'!#REF!="Baja",'Mapa riesgos corrupción'!#REF!="Menor"),CONCATENATE("R6C",'Mapa riesgos corrupción'!#REF!),"")</f>
        <v>#REF!</v>
      </c>
      <c r="S41" s="23" t="e">
        <f>IF(AND('Mapa riesgos corrupción'!#REF!="Baja",'Mapa riesgos corrupción'!#REF!="Menor"),CONCATENATE("R6C",'Mapa riesgos corrupción'!#REF!),"")</f>
        <v>#REF!</v>
      </c>
      <c r="T41" s="23" t="e">
        <f>IF(AND('Mapa riesgos corrupción'!#REF!="Baja",'Mapa riesgos corrupción'!#REF!="Menor"),CONCATENATE("R6C",'Mapa riesgos corrupción'!#REF!),"")</f>
        <v>#REF!</v>
      </c>
      <c r="U41" s="24" t="e">
        <f>IF(AND('Mapa riesgos corrupción'!#REF!="Baja",'Mapa riesgos corrupción'!#REF!="Menor"),CONCATENATE("R6C",'Mapa riesgos corrupción'!#REF!),"")</f>
        <v>#REF!</v>
      </c>
      <c r="V41" s="22" t="e">
        <f>IF(AND('Mapa riesgos corrupción'!#REF!="Baja",'Mapa riesgos corrupción'!#REF!="Moderado"),CONCATENATE("R6C",'Mapa riesgos corrupción'!#REF!),"")</f>
        <v>#REF!</v>
      </c>
      <c r="W41" s="23" t="e">
        <f>IF(AND('Mapa riesgos corrupción'!#REF!="Baja",'Mapa riesgos corrupción'!#REF!="Moderado"),CONCATENATE("R6C",'Mapa riesgos corrupción'!#REF!),"")</f>
        <v>#REF!</v>
      </c>
      <c r="X41" s="23" t="e">
        <f>IF(AND('Mapa riesgos corrupción'!#REF!="Baja",'Mapa riesgos corrupción'!#REF!="Moderado"),CONCATENATE("R6C",'Mapa riesgos corrupción'!#REF!),"")</f>
        <v>#REF!</v>
      </c>
      <c r="Y41" s="23" t="e">
        <f>IF(AND('Mapa riesgos corrupción'!#REF!="Baja",'Mapa riesgos corrupción'!#REF!="Moderado"),CONCATENATE("R6C",'Mapa riesgos corrupción'!#REF!),"")</f>
        <v>#REF!</v>
      </c>
      <c r="Z41" s="23" t="e">
        <f>IF(AND('Mapa riesgos corrupción'!#REF!="Baja",'Mapa riesgos corrupción'!#REF!="Moderado"),CONCATENATE("R6C",'Mapa riesgos corrupción'!#REF!),"")</f>
        <v>#REF!</v>
      </c>
      <c r="AA41" s="24" t="e">
        <f>IF(AND('Mapa riesgos corrupción'!#REF!="Baja",'Mapa riesgos corrupción'!#REF!="Moderado"),CONCATENATE("R6C",'Mapa riesgos corrupción'!#REF!),"")</f>
        <v>#REF!</v>
      </c>
      <c r="AB41" s="7" t="e">
        <f>IF(AND('Mapa riesgos corrupción'!#REF!="Baja",'Mapa riesgos corrupción'!#REF!="Mayor"),CONCATENATE("R6C",'Mapa riesgos corrupción'!#REF!),"")</f>
        <v>#REF!</v>
      </c>
      <c r="AC41" s="8" t="e">
        <f>IF(AND('Mapa riesgos corrupción'!#REF!="Baja",'Mapa riesgos corrupción'!#REF!="Mayor"),CONCATENATE("R6C",'Mapa riesgos corrupción'!#REF!),"")</f>
        <v>#REF!</v>
      </c>
      <c r="AD41" s="8" t="e">
        <f>IF(AND('Mapa riesgos corrupción'!#REF!="Baja",'Mapa riesgos corrupción'!#REF!="Mayor"),CONCATENATE("R6C",'Mapa riesgos corrupción'!#REF!),"")</f>
        <v>#REF!</v>
      </c>
      <c r="AE41" s="8" t="e">
        <f>IF(AND('Mapa riesgos corrupción'!#REF!="Baja",'Mapa riesgos corrupción'!#REF!="Mayor"),CONCATENATE("R6C",'Mapa riesgos corrupción'!#REF!),"")</f>
        <v>#REF!</v>
      </c>
      <c r="AF41" s="8" t="e">
        <f>IF(AND('Mapa riesgos corrupción'!#REF!="Baja",'Mapa riesgos corrupción'!#REF!="Mayor"),CONCATENATE("R6C",'Mapa riesgos corrupción'!#REF!),"")</f>
        <v>#REF!</v>
      </c>
      <c r="AG41" s="9" t="e">
        <f>IF(AND('Mapa riesgos corrupción'!#REF!="Baja",'Mapa riesgos corrupción'!#REF!="Mayor"),CONCATENATE("R6C",'Mapa riesgos corrupción'!#REF!),"")</f>
        <v>#REF!</v>
      </c>
      <c r="AH41" s="10" t="e">
        <f>IF(AND('Mapa riesgos corrupción'!#REF!="Baja",'Mapa riesgos corrupción'!#REF!="Catastrófico"),CONCATENATE("R6C",'Mapa riesgos corrupción'!#REF!),"")</f>
        <v>#REF!</v>
      </c>
      <c r="AI41" s="11" t="e">
        <f>IF(AND('Mapa riesgos corrupción'!#REF!="Baja",'Mapa riesgos corrupción'!#REF!="Catastrófico"),CONCATENATE("R6C",'Mapa riesgos corrupción'!#REF!),"")</f>
        <v>#REF!</v>
      </c>
      <c r="AJ41" s="11" t="e">
        <f>IF(AND('Mapa riesgos corrupción'!#REF!="Baja",'Mapa riesgos corrupción'!#REF!="Catastrófico"),CONCATENATE("R6C",'Mapa riesgos corrupción'!#REF!),"")</f>
        <v>#REF!</v>
      </c>
      <c r="AK41" s="11" t="e">
        <f>IF(AND('Mapa riesgos corrupción'!#REF!="Baja",'Mapa riesgos corrupción'!#REF!="Catastrófico"),CONCATENATE("R6C",'Mapa riesgos corrupción'!#REF!),"")</f>
        <v>#REF!</v>
      </c>
      <c r="AL41" s="11" t="e">
        <f>IF(AND('Mapa riesgos corrupción'!#REF!="Baja",'Mapa riesgos corrupción'!#REF!="Catastrófico"),CONCATENATE("R6C",'Mapa riesgos corrupción'!#REF!),"")</f>
        <v>#REF!</v>
      </c>
      <c r="AM41" s="12" t="e">
        <f>IF(AND('Mapa riesgos corrupción'!#REF!="Baja",'Mapa riesgos corrupción'!#REF!="Catastrófico"),CONCATENATE("R6C",'Mapa riesgos corrupción'!#REF!),"")</f>
        <v>#REF!</v>
      </c>
      <c r="AN41" s="38"/>
      <c r="AO41" s="504"/>
      <c r="AP41" s="505"/>
      <c r="AQ41" s="505"/>
      <c r="AR41" s="505"/>
      <c r="AS41" s="505"/>
      <c r="AT41" s="506"/>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row>
    <row r="42" spans="1:80" ht="15" customHeight="1" x14ac:dyDescent="0.25">
      <c r="A42" s="38"/>
      <c r="B42" s="432"/>
      <c r="C42" s="432"/>
      <c r="D42" s="433"/>
      <c r="E42" s="473"/>
      <c r="F42" s="474"/>
      <c r="G42" s="474"/>
      <c r="H42" s="474"/>
      <c r="I42" s="474"/>
      <c r="J42" s="31" t="e">
        <f>IF(AND('Mapa riesgos corrupción'!#REF!="Baja",'Mapa riesgos corrupción'!#REF!="Leve"),CONCATENATE("R7C",'Mapa riesgos corrupción'!#REF!),"")</f>
        <v>#REF!</v>
      </c>
      <c r="K42" s="32" t="e">
        <f>IF(AND('Mapa riesgos corrupción'!#REF!="Baja",'Mapa riesgos corrupción'!#REF!="Leve"),CONCATENATE("R7C",'Mapa riesgos corrupción'!#REF!),"")</f>
        <v>#REF!</v>
      </c>
      <c r="L42" s="32" t="e">
        <f>IF(AND('Mapa riesgos corrupción'!#REF!="Baja",'Mapa riesgos corrupción'!#REF!="Leve"),CONCATENATE("R7C",'Mapa riesgos corrupción'!#REF!),"")</f>
        <v>#REF!</v>
      </c>
      <c r="M42" s="32" t="e">
        <f>IF(AND('Mapa riesgos corrupción'!#REF!="Baja",'Mapa riesgos corrupción'!#REF!="Leve"),CONCATENATE("R7C",'Mapa riesgos corrupción'!#REF!),"")</f>
        <v>#REF!</v>
      </c>
      <c r="N42" s="32" t="e">
        <f>IF(AND('Mapa riesgos corrupción'!#REF!="Baja",'Mapa riesgos corrupción'!#REF!="Leve"),CONCATENATE("R7C",'Mapa riesgos corrupción'!#REF!),"")</f>
        <v>#REF!</v>
      </c>
      <c r="O42" s="33" t="e">
        <f>IF(AND('Mapa riesgos corrupción'!#REF!="Baja",'Mapa riesgos corrupción'!#REF!="Leve"),CONCATENATE("R7C",'Mapa riesgos corrupción'!#REF!),"")</f>
        <v>#REF!</v>
      </c>
      <c r="P42" s="22" t="e">
        <f>IF(AND('Mapa riesgos corrupción'!#REF!="Baja",'Mapa riesgos corrupción'!#REF!="Menor"),CONCATENATE("R7C",'Mapa riesgos corrupción'!#REF!),"")</f>
        <v>#REF!</v>
      </c>
      <c r="Q42" s="23" t="e">
        <f>IF(AND('Mapa riesgos corrupción'!#REF!="Baja",'Mapa riesgos corrupción'!#REF!="Menor"),CONCATENATE("R7C",'Mapa riesgos corrupción'!#REF!),"")</f>
        <v>#REF!</v>
      </c>
      <c r="R42" s="23" t="e">
        <f>IF(AND('Mapa riesgos corrupción'!#REF!="Baja",'Mapa riesgos corrupción'!#REF!="Menor"),CONCATENATE("R7C",'Mapa riesgos corrupción'!#REF!),"")</f>
        <v>#REF!</v>
      </c>
      <c r="S42" s="23" t="e">
        <f>IF(AND('Mapa riesgos corrupción'!#REF!="Baja",'Mapa riesgos corrupción'!#REF!="Menor"),CONCATENATE("R7C",'Mapa riesgos corrupción'!#REF!),"")</f>
        <v>#REF!</v>
      </c>
      <c r="T42" s="23" t="e">
        <f>IF(AND('Mapa riesgos corrupción'!#REF!="Baja",'Mapa riesgos corrupción'!#REF!="Menor"),CONCATENATE("R7C",'Mapa riesgos corrupción'!#REF!),"")</f>
        <v>#REF!</v>
      </c>
      <c r="U42" s="24" t="e">
        <f>IF(AND('Mapa riesgos corrupción'!#REF!="Baja",'Mapa riesgos corrupción'!#REF!="Menor"),CONCATENATE("R7C",'Mapa riesgos corrupción'!#REF!),"")</f>
        <v>#REF!</v>
      </c>
      <c r="V42" s="22" t="e">
        <f>IF(AND('Mapa riesgos corrupción'!#REF!="Baja",'Mapa riesgos corrupción'!#REF!="Moderado"),CONCATENATE("R7C",'Mapa riesgos corrupción'!#REF!),"")</f>
        <v>#REF!</v>
      </c>
      <c r="W42" s="23" t="e">
        <f>IF(AND('Mapa riesgos corrupción'!#REF!="Baja",'Mapa riesgos corrupción'!#REF!="Moderado"),CONCATENATE("R7C",'Mapa riesgos corrupción'!#REF!),"")</f>
        <v>#REF!</v>
      </c>
      <c r="X42" s="23" t="e">
        <f>IF(AND('Mapa riesgos corrupción'!#REF!="Baja",'Mapa riesgos corrupción'!#REF!="Moderado"),CONCATENATE("R7C",'Mapa riesgos corrupción'!#REF!),"")</f>
        <v>#REF!</v>
      </c>
      <c r="Y42" s="23" t="e">
        <f>IF(AND('Mapa riesgos corrupción'!#REF!="Baja",'Mapa riesgos corrupción'!#REF!="Moderado"),CONCATENATE("R7C",'Mapa riesgos corrupción'!#REF!),"")</f>
        <v>#REF!</v>
      </c>
      <c r="Z42" s="23" t="e">
        <f>IF(AND('Mapa riesgos corrupción'!#REF!="Baja",'Mapa riesgos corrupción'!#REF!="Moderado"),CONCATENATE("R7C",'Mapa riesgos corrupción'!#REF!),"")</f>
        <v>#REF!</v>
      </c>
      <c r="AA42" s="24" t="e">
        <f>IF(AND('Mapa riesgos corrupción'!#REF!="Baja",'Mapa riesgos corrupción'!#REF!="Moderado"),CONCATENATE("R7C",'Mapa riesgos corrupción'!#REF!),"")</f>
        <v>#REF!</v>
      </c>
      <c r="AB42" s="7" t="e">
        <f>IF(AND('Mapa riesgos corrupción'!#REF!="Baja",'Mapa riesgos corrupción'!#REF!="Mayor"),CONCATENATE("R7C",'Mapa riesgos corrupción'!#REF!),"")</f>
        <v>#REF!</v>
      </c>
      <c r="AC42" s="8" t="e">
        <f>IF(AND('Mapa riesgos corrupción'!#REF!="Baja",'Mapa riesgos corrupción'!#REF!="Mayor"),CONCATENATE("R7C",'Mapa riesgos corrupción'!#REF!),"")</f>
        <v>#REF!</v>
      </c>
      <c r="AD42" s="8" t="e">
        <f>IF(AND('Mapa riesgos corrupción'!#REF!="Baja",'Mapa riesgos corrupción'!#REF!="Mayor"),CONCATENATE("R7C",'Mapa riesgos corrupción'!#REF!),"")</f>
        <v>#REF!</v>
      </c>
      <c r="AE42" s="8" t="e">
        <f>IF(AND('Mapa riesgos corrupción'!#REF!="Baja",'Mapa riesgos corrupción'!#REF!="Mayor"),CONCATENATE("R7C",'Mapa riesgos corrupción'!#REF!),"")</f>
        <v>#REF!</v>
      </c>
      <c r="AF42" s="8" t="e">
        <f>IF(AND('Mapa riesgos corrupción'!#REF!="Baja",'Mapa riesgos corrupción'!#REF!="Mayor"),CONCATENATE("R7C",'Mapa riesgos corrupción'!#REF!),"")</f>
        <v>#REF!</v>
      </c>
      <c r="AG42" s="9" t="e">
        <f>IF(AND('Mapa riesgos corrupción'!#REF!="Baja",'Mapa riesgos corrupción'!#REF!="Mayor"),CONCATENATE("R7C",'Mapa riesgos corrupción'!#REF!),"")</f>
        <v>#REF!</v>
      </c>
      <c r="AH42" s="10" t="e">
        <f>IF(AND('Mapa riesgos corrupción'!#REF!="Baja",'Mapa riesgos corrupción'!#REF!="Catastrófico"),CONCATENATE("R7C",'Mapa riesgos corrupción'!#REF!),"")</f>
        <v>#REF!</v>
      </c>
      <c r="AI42" s="11" t="e">
        <f>IF(AND('Mapa riesgos corrupción'!#REF!="Baja",'Mapa riesgos corrupción'!#REF!="Catastrófico"),CONCATENATE("R7C",'Mapa riesgos corrupción'!#REF!),"")</f>
        <v>#REF!</v>
      </c>
      <c r="AJ42" s="11" t="e">
        <f>IF(AND('Mapa riesgos corrupción'!#REF!="Baja",'Mapa riesgos corrupción'!#REF!="Catastrófico"),CONCATENATE("R7C",'Mapa riesgos corrupción'!#REF!),"")</f>
        <v>#REF!</v>
      </c>
      <c r="AK42" s="11" t="e">
        <f>IF(AND('Mapa riesgos corrupción'!#REF!="Baja",'Mapa riesgos corrupción'!#REF!="Catastrófico"),CONCATENATE("R7C",'Mapa riesgos corrupción'!#REF!),"")</f>
        <v>#REF!</v>
      </c>
      <c r="AL42" s="11" t="e">
        <f>IF(AND('Mapa riesgos corrupción'!#REF!="Baja",'Mapa riesgos corrupción'!#REF!="Catastrófico"),CONCATENATE("R7C",'Mapa riesgos corrupción'!#REF!),"")</f>
        <v>#REF!</v>
      </c>
      <c r="AM42" s="12" t="e">
        <f>IF(AND('Mapa riesgos corrupción'!#REF!="Baja",'Mapa riesgos corrupción'!#REF!="Catastrófico"),CONCATENATE("R7C",'Mapa riesgos corrupción'!#REF!),"")</f>
        <v>#REF!</v>
      </c>
      <c r="AN42" s="38"/>
      <c r="AO42" s="504"/>
      <c r="AP42" s="505"/>
      <c r="AQ42" s="505"/>
      <c r="AR42" s="505"/>
      <c r="AS42" s="505"/>
      <c r="AT42" s="506"/>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row>
    <row r="43" spans="1:80" ht="15" customHeight="1" x14ac:dyDescent="0.25">
      <c r="A43" s="38"/>
      <c r="B43" s="432"/>
      <c r="C43" s="432"/>
      <c r="D43" s="433"/>
      <c r="E43" s="473"/>
      <c r="F43" s="474"/>
      <c r="G43" s="474"/>
      <c r="H43" s="474"/>
      <c r="I43" s="474"/>
      <c r="J43" s="31" t="e">
        <f>IF(AND('Mapa riesgos corrupción'!#REF!="Baja",'Mapa riesgos corrupción'!#REF!="Leve"),CONCATENATE("R8C",'Mapa riesgos corrupción'!#REF!),"")</f>
        <v>#REF!</v>
      </c>
      <c r="K43" s="32" t="e">
        <f>IF(AND('Mapa riesgos corrupción'!#REF!="Baja",'Mapa riesgos corrupción'!#REF!="Leve"),CONCATENATE("R8C",'Mapa riesgos corrupción'!#REF!),"")</f>
        <v>#REF!</v>
      </c>
      <c r="L43" s="32" t="e">
        <f>IF(AND('Mapa riesgos corrupción'!#REF!="Baja",'Mapa riesgos corrupción'!#REF!="Leve"),CONCATENATE("R8C",'Mapa riesgos corrupción'!#REF!),"")</f>
        <v>#REF!</v>
      </c>
      <c r="M43" s="32" t="e">
        <f>IF(AND('Mapa riesgos corrupción'!#REF!="Baja",'Mapa riesgos corrupción'!#REF!="Leve"),CONCATENATE("R8C",'Mapa riesgos corrupción'!#REF!),"")</f>
        <v>#REF!</v>
      </c>
      <c r="N43" s="32" t="e">
        <f>IF(AND('Mapa riesgos corrupción'!#REF!="Baja",'Mapa riesgos corrupción'!#REF!="Leve"),CONCATENATE("R8C",'Mapa riesgos corrupción'!#REF!),"")</f>
        <v>#REF!</v>
      </c>
      <c r="O43" s="33" t="e">
        <f>IF(AND('Mapa riesgos corrupción'!#REF!="Baja",'Mapa riesgos corrupción'!#REF!="Leve"),CONCATENATE("R8C",'Mapa riesgos corrupción'!#REF!),"")</f>
        <v>#REF!</v>
      </c>
      <c r="P43" s="22" t="e">
        <f>IF(AND('Mapa riesgos corrupción'!#REF!="Baja",'Mapa riesgos corrupción'!#REF!="Menor"),CONCATENATE("R8C",'Mapa riesgos corrupción'!#REF!),"")</f>
        <v>#REF!</v>
      </c>
      <c r="Q43" s="23" t="e">
        <f>IF(AND('Mapa riesgos corrupción'!#REF!="Baja",'Mapa riesgos corrupción'!#REF!="Menor"),CONCATENATE("R8C",'Mapa riesgos corrupción'!#REF!),"")</f>
        <v>#REF!</v>
      </c>
      <c r="R43" s="23" t="e">
        <f>IF(AND('Mapa riesgos corrupción'!#REF!="Baja",'Mapa riesgos corrupción'!#REF!="Menor"),CONCATENATE("R8C",'Mapa riesgos corrupción'!#REF!),"")</f>
        <v>#REF!</v>
      </c>
      <c r="S43" s="23" t="e">
        <f>IF(AND('Mapa riesgos corrupción'!#REF!="Baja",'Mapa riesgos corrupción'!#REF!="Menor"),CONCATENATE("R8C",'Mapa riesgos corrupción'!#REF!),"")</f>
        <v>#REF!</v>
      </c>
      <c r="T43" s="23" t="e">
        <f>IF(AND('Mapa riesgos corrupción'!#REF!="Baja",'Mapa riesgos corrupción'!#REF!="Menor"),CONCATENATE("R8C",'Mapa riesgos corrupción'!#REF!),"")</f>
        <v>#REF!</v>
      </c>
      <c r="U43" s="24" t="e">
        <f>IF(AND('Mapa riesgos corrupción'!#REF!="Baja",'Mapa riesgos corrupción'!#REF!="Menor"),CONCATENATE("R8C",'Mapa riesgos corrupción'!#REF!),"")</f>
        <v>#REF!</v>
      </c>
      <c r="V43" s="22" t="e">
        <f>IF(AND('Mapa riesgos corrupción'!#REF!="Baja",'Mapa riesgos corrupción'!#REF!="Moderado"),CONCATENATE("R8C",'Mapa riesgos corrupción'!#REF!),"")</f>
        <v>#REF!</v>
      </c>
      <c r="W43" s="23" t="e">
        <f>IF(AND('Mapa riesgos corrupción'!#REF!="Baja",'Mapa riesgos corrupción'!#REF!="Moderado"),CONCATENATE("R8C",'Mapa riesgos corrupción'!#REF!),"")</f>
        <v>#REF!</v>
      </c>
      <c r="X43" s="23" t="e">
        <f>IF(AND('Mapa riesgos corrupción'!#REF!="Baja",'Mapa riesgos corrupción'!#REF!="Moderado"),CONCATENATE("R8C",'Mapa riesgos corrupción'!#REF!),"")</f>
        <v>#REF!</v>
      </c>
      <c r="Y43" s="23" t="e">
        <f>IF(AND('Mapa riesgos corrupción'!#REF!="Baja",'Mapa riesgos corrupción'!#REF!="Moderado"),CONCATENATE("R8C",'Mapa riesgos corrupción'!#REF!),"")</f>
        <v>#REF!</v>
      </c>
      <c r="Z43" s="23" t="e">
        <f>IF(AND('Mapa riesgos corrupción'!#REF!="Baja",'Mapa riesgos corrupción'!#REF!="Moderado"),CONCATENATE("R8C",'Mapa riesgos corrupción'!#REF!),"")</f>
        <v>#REF!</v>
      </c>
      <c r="AA43" s="24" t="e">
        <f>IF(AND('Mapa riesgos corrupción'!#REF!="Baja",'Mapa riesgos corrupción'!#REF!="Moderado"),CONCATENATE("R8C",'Mapa riesgos corrupción'!#REF!),"")</f>
        <v>#REF!</v>
      </c>
      <c r="AB43" s="7" t="e">
        <f>IF(AND('Mapa riesgos corrupción'!#REF!="Baja",'Mapa riesgos corrupción'!#REF!="Mayor"),CONCATENATE("R8C",'Mapa riesgos corrupción'!#REF!),"")</f>
        <v>#REF!</v>
      </c>
      <c r="AC43" s="8" t="e">
        <f>IF(AND('Mapa riesgos corrupción'!#REF!="Baja",'Mapa riesgos corrupción'!#REF!="Mayor"),CONCATENATE("R8C",'Mapa riesgos corrupción'!#REF!),"")</f>
        <v>#REF!</v>
      </c>
      <c r="AD43" s="8" t="e">
        <f>IF(AND('Mapa riesgos corrupción'!#REF!="Baja",'Mapa riesgos corrupción'!#REF!="Mayor"),CONCATENATE("R8C",'Mapa riesgos corrupción'!#REF!),"")</f>
        <v>#REF!</v>
      </c>
      <c r="AE43" s="8" t="e">
        <f>IF(AND('Mapa riesgos corrupción'!#REF!="Baja",'Mapa riesgos corrupción'!#REF!="Mayor"),CONCATENATE("R8C",'Mapa riesgos corrupción'!#REF!),"")</f>
        <v>#REF!</v>
      </c>
      <c r="AF43" s="8" t="e">
        <f>IF(AND('Mapa riesgos corrupción'!#REF!="Baja",'Mapa riesgos corrupción'!#REF!="Mayor"),CONCATENATE("R8C",'Mapa riesgos corrupción'!#REF!),"")</f>
        <v>#REF!</v>
      </c>
      <c r="AG43" s="9" t="e">
        <f>IF(AND('Mapa riesgos corrupción'!#REF!="Baja",'Mapa riesgos corrupción'!#REF!="Mayor"),CONCATENATE("R8C",'Mapa riesgos corrupción'!#REF!),"")</f>
        <v>#REF!</v>
      </c>
      <c r="AH43" s="10" t="e">
        <f>IF(AND('Mapa riesgos corrupción'!#REF!="Baja",'Mapa riesgos corrupción'!#REF!="Catastrófico"),CONCATENATE("R8C",'Mapa riesgos corrupción'!#REF!),"")</f>
        <v>#REF!</v>
      </c>
      <c r="AI43" s="11" t="e">
        <f>IF(AND('Mapa riesgos corrupción'!#REF!="Baja",'Mapa riesgos corrupción'!#REF!="Catastrófico"),CONCATENATE("R8C",'Mapa riesgos corrupción'!#REF!),"")</f>
        <v>#REF!</v>
      </c>
      <c r="AJ43" s="11" t="e">
        <f>IF(AND('Mapa riesgos corrupción'!#REF!="Baja",'Mapa riesgos corrupción'!#REF!="Catastrófico"),CONCATENATE("R8C",'Mapa riesgos corrupción'!#REF!),"")</f>
        <v>#REF!</v>
      </c>
      <c r="AK43" s="11" t="e">
        <f>IF(AND('Mapa riesgos corrupción'!#REF!="Baja",'Mapa riesgos corrupción'!#REF!="Catastrófico"),CONCATENATE("R8C",'Mapa riesgos corrupción'!#REF!),"")</f>
        <v>#REF!</v>
      </c>
      <c r="AL43" s="11" t="e">
        <f>IF(AND('Mapa riesgos corrupción'!#REF!="Baja",'Mapa riesgos corrupción'!#REF!="Catastrófico"),CONCATENATE("R8C",'Mapa riesgos corrupción'!#REF!),"")</f>
        <v>#REF!</v>
      </c>
      <c r="AM43" s="12" t="e">
        <f>IF(AND('Mapa riesgos corrupción'!#REF!="Baja",'Mapa riesgos corrupción'!#REF!="Catastrófico"),CONCATENATE("R8C",'Mapa riesgos corrupción'!#REF!),"")</f>
        <v>#REF!</v>
      </c>
      <c r="AN43" s="38"/>
      <c r="AO43" s="504"/>
      <c r="AP43" s="505"/>
      <c r="AQ43" s="505"/>
      <c r="AR43" s="505"/>
      <c r="AS43" s="505"/>
      <c r="AT43" s="506"/>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row>
    <row r="44" spans="1:80" ht="15" customHeight="1" x14ac:dyDescent="0.25">
      <c r="A44" s="38"/>
      <c r="B44" s="432"/>
      <c r="C44" s="432"/>
      <c r="D44" s="433"/>
      <c r="E44" s="473"/>
      <c r="F44" s="474"/>
      <c r="G44" s="474"/>
      <c r="H44" s="474"/>
      <c r="I44" s="474"/>
      <c r="J44" s="31" t="e">
        <f>IF(AND('Mapa riesgos corrupción'!#REF!="Baja",'Mapa riesgos corrupción'!#REF!="Leve"),CONCATENATE("R9C",'Mapa riesgos corrupción'!#REF!),"")</f>
        <v>#REF!</v>
      </c>
      <c r="K44" s="32" t="e">
        <f>IF(AND('Mapa riesgos corrupción'!#REF!="Baja",'Mapa riesgos corrupción'!#REF!="Leve"),CONCATENATE("R9C",'Mapa riesgos corrupción'!#REF!),"")</f>
        <v>#REF!</v>
      </c>
      <c r="L44" s="32" t="e">
        <f>IF(AND('Mapa riesgos corrupción'!#REF!="Baja",'Mapa riesgos corrupción'!#REF!="Leve"),CONCATENATE("R9C",'Mapa riesgos corrupción'!#REF!),"")</f>
        <v>#REF!</v>
      </c>
      <c r="M44" s="32" t="e">
        <f>IF(AND('Mapa riesgos corrupción'!#REF!="Baja",'Mapa riesgos corrupción'!#REF!="Leve"),CONCATENATE("R9C",'Mapa riesgos corrupción'!#REF!),"")</f>
        <v>#REF!</v>
      </c>
      <c r="N44" s="32" t="e">
        <f>IF(AND('Mapa riesgos corrupción'!#REF!="Baja",'Mapa riesgos corrupción'!#REF!="Leve"),CONCATENATE("R9C",'Mapa riesgos corrupción'!#REF!),"")</f>
        <v>#REF!</v>
      </c>
      <c r="O44" s="33" t="e">
        <f>IF(AND('Mapa riesgos corrupción'!#REF!="Baja",'Mapa riesgos corrupción'!#REF!="Leve"),CONCATENATE("R9C",'Mapa riesgos corrupción'!#REF!),"")</f>
        <v>#REF!</v>
      </c>
      <c r="P44" s="22" t="e">
        <f>IF(AND('Mapa riesgos corrupción'!#REF!="Baja",'Mapa riesgos corrupción'!#REF!="Menor"),CONCATENATE("R9C",'Mapa riesgos corrupción'!#REF!),"")</f>
        <v>#REF!</v>
      </c>
      <c r="Q44" s="23" t="e">
        <f>IF(AND('Mapa riesgos corrupción'!#REF!="Baja",'Mapa riesgos corrupción'!#REF!="Menor"),CONCATENATE("R9C",'Mapa riesgos corrupción'!#REF!),"")</f>
        <v>#REF!</v>
      </c>
      <c r="R44" s="23" t="e">
        <f>IF(AND('Mapa riesgos corrupción'!#REF!="Baja",'Mapa riesgos corrupción'!#REF!="Menor"),CONCATENATE("R9C",'Mapa riesgos corrupción'!#REF!),"")</f>
        <v>#REF!</v>
      </c>
      <c r="S44" s="23" t="e">
        <f>IF(AND('Mapa riesgos corrupción'!#REF!="Baja",'Mapa riesgos corrupción'!#REF!="Menor"),CONCATENATE("R9C",'Mapa riesgos corrupción'!#REF!),"")</f>
        <v>#REF!</v>
      </c>
      <c r="T44" s="23" t="e">
        <f>IF(AND('Mapa riesgos corrupción'!#REF!="Baja",'Mapa riesgos corrupción'!#REF!="Menor"),CONCATENATE("R9C",'Mapa riesgos corrupción'!#REF!),"")</f>
        <v>#REF!</v>
      </c>
      <c r="U44" s="24" t="e">
        <f>IF(AND('Mapa riesgos corrupción'!#REF!="Baja",'Mapa riesgos corrupción'!#REF!="Menor"),CONCATENATE("R9C",'Mapa riesgos corrupción'!#REF!),"")</f>
        <v>#REF!</v>
      </c>
      <c r="V44" s="22" t="e">
        <f>IF(AND('Mapa riesgos corrupción'!#REF!="Baja",'Mapa riesgos corrupción'!#REF!="Moderado"),CONCATENATE("R9C",'Mapa riesgos corrupción'!#REF!),"")</f>
        <v>#REF!</v>
      </c>
      <c r="W44" s="23" t="e">
        <f>IF(AND('Mapa riesgos corrupción'!#REF!="Baja",'Mapa riesgos corrupción'!#REF!="Moderado"),CONCATENATE("R9C",'Mapa riesgos corrupción'!#REF!),"")</f>
        <v>#REF!</v>
      </c>
      <c r="X44" s="23" t="e">
        <f>IF(AND('Mapa riesgos corrupción'!#REF!="Baja",'Mapa riesgos corrupción'!#REF!="Moderado"),CONCATENATE("R9C",'Mapa riesgos corrupción'!#REF!),"")</f>
        <v>#REF!</v>
      </c>
      <c r="Y44" s="23" t="e">
        <f>IF(AND('Mapa riesgos corrupción'!#REF!="Baja",'Mapa riesgos corrupción'!#REF!="Moderado"),CONCATENATE("R9C",'Mapa riesgos corrupción'!#REF!),"")</f>
        <v>#REF!</v>
      </c>
      <c r="Z44" s="23" t="e">
        <f>IF(AND('Mapa riesgos corrupción'!#REF!="Baja",'Mapa riesgos corrupción'!#REF!="Moderado"),CONCATENATE("R9C",'Mapa riesgos corrupción'!#REF!),"")</f>
        <v>#REF!</v>
      </c>
      <c r="AA44" s="24" t="e">
        <f>IF(AND('Mapa riesgos corrupción'!#REF!="Baja",'Mapa riesgos corrupción'!#REF!="Moderado"),CONCATENATE("R9C",'Mapa riesgos corrupción'!#REF!),"")</f>
        <v>#REF!</v>
      </c>
      <c r="AB44" s="7" t="e">
        <f>IF(AND('Mapa riesgos corrupción'!#REF!="Baja",'Mapa riesgos corrupción'!#REF!="Mayor"),CONCATENATE("R9C",'Mapa riesgos corrupción'!#REF!),"")</f>
        <v>#REF!</v>
      </c>
      <c r="AC44" s="8" t="e">
        <f>IF(AND('Mapa riesgos corrupción'!#REF!="Baja",'Mapa riesgos corrupción'!#REF!="Mayor"),CONCATENATE("R9C",'Mapa riesgos corrupción'!#REF!),"")</f>
        <v>#REF!</v>
      </c>
      <c r="AD44" s="8" t="e">
        <f>IF(AND('Mapa riesgos corrupción'!#REF!="Baja",'Mapa riesgos corrupción'!#REF!="Mayor"),CONCATENATE("R9C",'Mapa riesgos corrupción'!#REF!),"")</f>
        <v>#REF!</v>
      </c>
      <c r="AE44" s="8" t="e">
        <f>IF(AND('Mapa riesgos corrupción'!#REF!="Baja",'Mapa riesgos corrupción'!#REF!="Mayor"),CONCATENATE("R9C",'Mapa riesgos corrupción'!#REF!),"")</f>
        <v>#REF!</v>
      </c>
      <c r="AF44" s="8" t="e">
        <f>IF(AND('Mapa riesgos corrupción'!#REF!="Baja",'Mapa riesgos corrupción'!#REF!="Mayor"),CONCATENATE("R9C",'Mapa riesgos corrupción'!#REF!),"")</f>
        <v>#REF!</v>
      </c>
      <c r="AG44" s="9" t="e">
        <f>IF(AND('Mapa riesgos corrupción'!#REF!="Baja",'Mapa riesgos corrupción'!#REF!="Mayor"),CONCATENATE("R9C",'Mapa riesgos corrupción'!#REF!),"")</f>
        <v>#REF!</v>
      </c>
      <c r="AH44" s="10" t="e">
        <f>IF(AND('Mapa riesgos corrupción'!#REF!="Baja",'Mapa riesgos corrupción'!#REF!="Catastrófico"),CONCATENATE("R9C",'Mapa riesgos corrupción'!#REF!),"")</f>
        <v>#REF!</v>
      </c>
      <c r="AI44" s="11" t="e">
        <f>IF(AND('Mapa riesgos corrupción'!#REF!="Baja",'Mapa riesgos corrupción'!#REF!="Catastrófico"),CONCATENATE("R9C",'Mapa riesgos corrupción'!#REF!),"")</f>
        <v>#REF!</v>
      </c>
      <c r="AJ44" s="11" t="e">
        <f>IF(AND('Mapa riesgos corrupción'!#REF!="Baja",'Mapa riesgos corrupción'!#REF!="Catastrófico"),CONCATENATE("R9C",'Mapa riesgos corrupción'!#REF!),"")</f>
        <v>#REF!</v>
      </c>
      <c r="AK44" s="11" t="e">
        <f>IF(AND('Mapa riesgos corrupción'!#REF!="Baja",'Mapa riesgos corrupción'!#REF!="Catastrófico"),CONCATENATE("R9C",'Mapa riesgos corrupción'!#REF!),"")</f>
        <v>#REF!</v>
      </c>
      <c r="AL44" s="11" t="e">
        <f>IF(AND('Mapa riesgos corrupción'!#REF!="Baja",'Mapa riesgos corrupción'!#REF!="Catastrófico"),CONCATENATE("R9C",'Mapa riesgos corrupción'!#REF!),"")</f>
        <v>#REF!</v>
      </c>
      <c r="AM44" s="12" t="e">
        <f>IF(AND('Mapa riesgos corrupción'!#REF!="Baja",'Mapa riesgos corrupción'!#REF!="Catastrófico"),CONCATENATE("R9C",'Mapa riesgos corrupción'!#REF!),"")</f>
        <v>#REF!</v>
      </c>
      <c r="AN44" s="38"/>
      <c r="AO44" s="504"/>
      <c r="AP44" s="505"/>
      <c r="AQ44" s="505"/>
      <c r="AR44" s="505"/>
      <c r="AS44" s="505"/>
      <c r="AT44" s="506"/>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row>
    <row r="45" spans="1:80" ht="15.75" customHeight="1" thickBot="1" x14ac:dyDescent="0.3">
      <c r="A45" s="38"/>
      <c r="B45" s="432"/>
      <c r="C45" s="432"/>
      <c r="D45" s="433"/>
      <c r="E45" s="476"/>
      <c r="F45" s="477"/>
      <c r="G45" s="477"/>
      <c r="H45" s="477"/>
      <c r="I45" s="477"/>
      <c r="J45" s="34" t="e">
        <f>IF(AND('Mapa riesgos corrupción'!#REF!="Baja",'Mapa riesgos corrupción'!#REF!="Leve"),CONCATENATE("R10C",'Mapa riesgos corrupción'!#REF!),"")</f>
        <v>#REF!</v>
      </c>
      <c r="K45" s="35" t="e">
        <f>IF(AND('Mapa riesgos corrupción'!#REF!="Baja",'Mapa riesgos corrupción'!#REF!="Leve"),CONCATENATE("R10C",'Mapa riesgos corrupción'!#REF!),"")</f>
        <v>#REF!</v>
      </c>
      <c r="L45" s="35" t="e">
        <f>IF(AND('Mapa riesgos corrupción'!#REF!="Baja",'Mapa riesgos corrupción'!#REF!="Leve"),CONCATENATE("R10C",'Mapa riesgos corrupción'!#REF!),"")</f>
        <v>#REF!</v>
      </c>
      <c r="M45" s="35" t="e">
        <f>IF(AND('Mapa riesgos corrupción'!#REF!="Baja",'Mapa riesgos corrupción'!#REF!="Leve"),CONCATENATE("R10C",'Mapa riesgos corrupción'!#REF!),"")</f>
        <v>#REF!</v>
      </c>
      <c r="N45" s="35" t="e">
        <f>IF(AND('Mapa riesgos corrupción'!#REF!="Baja",'Mapa riesgos corrupción'!#REF!="Leve"),CONCATENATE("R10C",'Mapa riesgos corrupción'!#REF!),"")</f>
        <v>#REF!</v>
      </c>
      <c r="O45" s="36" t="e">
        <f>IF(AND('Mapa riesgos corrupción'!#REF!="Baja",'Mapa riesgos corrupción'!#REF!="Leve"),CONCATENATE("R10C",'Mapa riesgos corrupción'!#REF!),"")</f>
        <v>#REF!</v>
      </c>
      <c r="P45" s="22" t="e">
        <f>IF(AND('Mapa riesgos corrupción'!#REF!="Baja",'Mapa riesgos corrupción'!#REF!="Menor"),CONCATENATE("R10C",'Mapa riesgos corrupción'!#REF!),"")</f>
        <v>#REF!</v>
      </c>
      <c r="Q45" s="23" t="e">
        <f>IF(AND('Mapa riesgos corrupción'!#REF!="Baja",'Mapa riesgos corrupción'!#REF!="Menor"),CONCATENATE("R10C",'Mapa riesgos corrupción'!#REF!),"")</f>
        <v>#REF!</v>
      </c>
      <c r="R45" s="23" t="e">
        <f>IF(AND('Mapa riesgos corrupción'!#REF!="Baja",'Mapa riesgos corrupción'!#REF!="Menor"),CONCATENATE("R10C",'Mapa riesgos corrupción'!#REF!),"")</f>
        <v>#REF!</v>
      </c>
      <c r="S45" s="23" t="e">
        <f>IF(AND('Mapa riesgos corrupción'!#REF!="Baja",'Mapa riesgos corrupción'!#REF!="Menor"),CONCATENATE("R10C",'Mapa riesgos corrupción'!#REF!),"")</f>
        <v>#REF!</v>
      </c>
      <c r="T45" s="23" t="e">
        <f>IF(AND('Mapa riesgos corrupción'!#REF!="Baja",'Mapa riesgos corrupción'!#REF!="Menor"),CONCATENATE("R10C",'Mapa riesgos corrupción'!#REF!),"")</f>
        <v>#REF!</v>
      </c>
      <c r="U45" s="24" t="e">
        <f>IF(AND('Mapa riesgos corrupción'!#REF!="Baja",'Mapa riesgos corrupción'!#REF!="Menor"),CONCATENATE("R10C",'Mapa riesgos corrupción'!#REF!),"")</f>
        <v>#REF!</v>
      </c>
      <c r="V45" s="25" t="e">
        <f>IF(AND('Mapa riesgos corrupción'!#REF!="Baja",'Mapa riesgos corrupción'!#REF!="Moderado"),CONCATENATE("R10C",'Mapa riesgos corrupción'!#REF!),"")</f>
        <v>#REF!</v>
      </c>
      <c r="W45" s="26" t="e">
        <f>IF(AND('Mapa riesgos corrupción'!#REF!="Baja",'Mapa riesgos corrupción'!#REF!="Moderado"),CONCATENATE("R10C",'Mapa riesgos corrupción'!#REF!),"")</f>
        <v>#REF!</v>
      </c>
      <c r="X45" s="26" t="e">
        <f>IF(AND('Mapa riesgos corrupción'!#REF!="Baja",'Mapa riesgos corrupción'!#REF!="Moderado"),CONCATENATE("R10C",'Mapa riesgos corrupción'!#REF!),"")</f>
        <v>#REF!</v>
      </c>
      <c r="Y45" s="26" t="e">
        <f>IF(AND('Mapa riesgos corrupción'!#REF!="Baja",'Mapa riesgos corrupción'!#REF!="Moderado"),CONCATENATE("R10C",'Mapa riesgos corrupción'!#REF!),"")</f>
        <v>#REF!</v>
      </c>
      <c r="Z45" s="26" t="e">
        <f>IF(AND('Mapa riesgos corrupción'!#REF!="Baja",'Mapa riesgos corrupción'!#REF!="Moderado"),CONCATENATE("R10C",'Mapa riesgos corrupción'!#REF!),"")</f>
        <v>#REF!</v>
      </c>
      <c r="AA45" s="27" t="e">
        <f>IF(AND('Mapa riesgos corrupción'!#REF!="Baja",'Mapa riesgos corrupción'!#REF!="Moderado"),CONCATENATE("R10C",'Mapa riesgos corrupción'!#REF!),"")</f>
        <v>#REF!</v>
      </c>
      <c r="AB45" s="13" t="e">
        <f>IF(AND('Mapa riesgos corrupción'!#REF!="Baja",'Mapa riesgos corrupción'!#REF!="Mayor"),CONCATENATE("R10C",'Mapa riesgos corrupción'!#REF!),"")</f>
        <v>#REF!</v>
      </c>
      <c r="AC45" s="14" t="e">
        <f>IF(AND('Mapa riesgos corrupción'!#REF!="Baja",'Mapa riesgos corrupción'!#REF!="Mayor"),CONCATENATE("R10C",'Mapa riesgos corrupción'!#REF!),"")</f>
        <v>#REF!</v>
      </c>
      <c r="AD45" s="14" t="e">
        <f>IF(AND('Mapa riesgos corrupción'!#REF!="Baja",'Mapa riesgos corrupción'!#REF!="Mayor"),CONCATENATE("R10C",'Mapa riesgos corrupción'!#REF!),"")</f>
        <v>#REF!</v>
      </c>
      <c r="AE45" s="14" t="e">
        <f>IF(AND('Mapa riesgos corrupción'!#REF!="Baja",'Mapa riesgos corrupción'!#REF!="Mayor"),CONCATENATE("R10C",'Mapa riesgos corrupción'!#REF!),"")</f>
        <v>#REF!</v>
      </c>
      <c r="AF45" s="14" t="e">
        <f>IF(AND('Mapa riesgos corrupción'!#REF!="Baja",'Mapa riesgos corrupción'!#REF!="Mayor"),CONCATENATE("R10C",'Mapa riesgos corrupción'!#REF!),"")</f>
        <v>#REF!</v>
      </c>
      <c r="AG45" s="15" t="e">
        <f>IF(AND('Mapa riesgos corrupción'!#REF!="Baja",'Mapa riesgos corrupción'!#REF!="Mayor"),CONCATENATE("R10C",'Mapa riesgos corrupción'!#REF!),"")</f>
        <v>#REF!</v>
      </c>
      <c r="AH45" s="16" t="e">
        <f>IF(AND('Mapa riesgos corrupción'!#REF!="Baja",'Mapa riesgos corrupción'!#REF!="Catastrófico"),CONCATENATE("R10C",'Mapa riesgos corrupción'!#REF!),"")</f>
        <v>#REF!</v>
      </c>
      <c r="AI45" s="17" t="e">
        <f>IF(AND('Mapa riesgos corrupción'!#REF!="Baja",'Mapa riesgos corrupción'!#REF!="Catastrófico"),CONCATENATE("R10C",'Mapa riesgos corrupción'!#REF!),"")</f>
        <v>#REF!</v>
      </c>
      <c r="AJ45" s="17" t="e">
        <f>IF(AND('Mapa riesgos corrupción'!#REF!="Baja",'Mapa riesgos corrupción'!#REF!="Catastrófico"),CONCATENATE("R10C",'Mapa riesgos corrupción'!#REF!),"")</f>
        <v>#REF!</v>
      </c>
      <c r="AK45" s="17" t="e">
        <f>IF(AND('Mapa riesgos corrupción'!#REF!="Baja",'Mapa riesgos corrupción'!#REF!="Catastrófico"),CONCATENATE("R10C",'Mapa riesgos corrupción'!#REF!),"")</f>
        <v>#REF!</v>
      </c>
      <c r="AL45" s="17" t="e">
        <f>IF(AND('Mapa riesgos corrupción'!#REF!="Baja",'Mapa riesgos corrupción'!#REF!="Catastrófico"),CONCATENATE("R10C",'Mapa riesgos corrupción'!#REF!),"")</f>
        <v>#REF!</v>
      </c>
      <c r="AM45" s="18" t="e">
        <f>IF(AND('Mapa riesgos corrupción'!#REF!="Baja",'Mapa riesgos corrupción'!#REF!="Catastrófico"),CONCATENATE("R10C",'Mapa riesgos corrupción'!#REF!),"")</f>
        <v>#REF!</v>
      </c>
      <c r="AN45" s="38"/>
      <c r="AO45" s="507"/>
      <c r="AP45" s="508"/>
      <c r="AQ45" s="508"/>
      <c r="AR45" s="508"/>
      <c r="AS45" s="508"/>
      <c r="AT45" s="509"/>
    </row>
    <row r="46" spans="1:80" ht="46.5" customHeight="1" x14ac:dyDescent="0.35">
      <c r="A46" s="38"/>
      <c r="B46" s="432"/>
      <c r="C46" s="432"/>
      <c r="D46" s="433"/>
      <c r="E46" s="470" t="s">
        <v>556</v>
      </c>
      <c r="F46" s="471"/>
      <c r="G46" s="471"/>
      <c r="H46" s="471"/>
      <c r="I46" s="472"/>
      <c r="J46" s="28" t="str">
        <f>IF(AND('Mapa riesgos corrupción'!$AD$3="Muy Baja",'Mapa riesgos corrupción'!$AF$3="Leve"),CONCATENATE("R1C",'Mapa riesgos corrupción'!$T$3),"")</f>
        <v/>
      </c>
      <c r="K46" s="29" t="e">
        <f>IF(AND('Mapa riesgos corrupción'!#REF!="Muy Baja",'Mapa riesgos corrupción'!#REF!="Leve"),CONCATENATE("R1C",'Mapa riesgos corrupción'!#REF!),"")</f>
        <v>#REF!</v>
      </c>
      <c r="L46" s="29" t="e">
        <f>IF(AND('Mapa riesgos corrupción'!#REF!="Muy Baja",'Mapa riesgos corrupción'!#REF!="Leve"),CONCATENATE("R1C",'Mapa riesgos corrupción'!#REF!),"")</f>
        <v>#REF!</v>
      </c>
      <c r="M46" s="29" t="e">
        <f>IF(AND('Mapa riesgos corrupción'!#REF!="Muy Baja",'Mapa riesgos corrupción'!#REF!="Leve"),CONCATENATE("R1C",'Mapa riesgos corrupción'!#REF!),"")</f>
        <v>#REF!</v>
      </c>
      <c r="N46" s="29" t="e">
        <f>IF(AND('Mapa riesgos corrupción'!#REF!="Muy Baja",'Mapa riesgos corrupción'!#REF!="Leve"),CONCATENATE("R1C",'Mapa riesgos corrupción'!#REF!),"")</f>
        <v>#REF!</v>
      </c>
      <c r="O46" s="30" t="e">
        <f>IF(AND('Mapa riesgos corrupción'!#REF!="Muy Baja",'Mapa riesgos corrupción'!#REF!="Leve"),CONCATENATE("R1C",'Mapa riesgos corrupción'!#REF!),"")</f>
        <v>#REF!</v>
      </c>
      <c r="P46" s="28" t="str">
        <f>IF(AND('Mapa riesgos corrupción'!$AD$3="Muy Baja",'Mapa riesgos corrupción'!$AF$3="Menor"),CONCATENATE("R1C",'Mapa riesgos corrupción'!$T$3),"")</f>
        <v/>
      </c>
      <c r="Q46" s="29" t="e">
        <f>IF(AND('Mapa riesgos corrupción'!#REF!="Muy Baja",'Mapa riesgos corrupción'!#REF!="Menor"),CONCATENATE("R1C",'Mapa riesgos corrupción'!#REF!),"")</f>
        <v>#REF!</v>
      </c>
      <c r="R46" s="29" t="e">
        <f>IF(AND('Mapa riesgos corrupción'!#REF!="Muy Baja",'Mapa riesgos corrupción'!#REF!="Menor"),CONCATENATE("R1C",'Mapa riesgos corrupción'!#REF!),"")</f>
        <v>#REF!</v>
      </c>
      <c r="S46" s="29" t="e">
        <f>IF(AND('Mapa riesgos corrupción'!#REF!="Muy Baja",'Mapa riesgos corrupción'!#REF!="Menor"),CONCATENATE("R1C",'Mapa riesgos corrupción'!#REF!),"")</f>
        <v>#REF!</v>
      </c>
      <c r="T46" s="29" t="e">
        <f>IF(AND('Mapa riesgos corrupción'!#REF!="Muy Baja",'Mapa riesgos corrupción'!#REF!="Menor"),CONCATENATE("R1C",'Mapa riesgos corrupción'!#REF!),"")</f>
        <v>#REF!</v>
      </c>
      <c r="U46" s="30" t="e">
        <f>IF(AND('Mapa riesgos corrupción'!#REF!="Muy Baja",'Mapa riesgos corrupción'!#REF!="Menor"),CONCATENATE("R1C",'Mapa riesgos corrupción'!#REF!),"")</f>
        <v>#REF!</v>
      </c>
      <c r="V46" s="19" t="str">
        <f>IF(AND('Mapa riesgos corrupción'!$AD$3="Muy Baja",'Mapa riesgos corrupción'!$AF$3="Moderado"),CONCATENATE("R1C",'Mapa riesgos corrupción'!$T$3),"")</f>
        <v/>
      </c>
      <c r="W46" s="37" t="e">
        <f>IF(AND('Mapa riesgos corrupción'!#REF!="Muy Baja",'Mapa riesgos corrupción'!#REF!="Moderado"),CONCATENATE("R1C",'Mapa riesgos corrupción'!#REF!),"")</f>
        <v>#REF!</v>
      </c>
      <c r="X46" s="20" t="e">
        <f>IF(AND('Mapa riesgos corrupción'!#REF!="Muy Baja",'Mapa riesgos corrupción'!#REF!="Moderado"),CONCATENATE("R1C",'Mapa riesgos corrupción'!#REF!),"")</f>
        <v>#REF!</v>
      </c>
      <c r="Y46" s="20" t="e">
        <f>IF(AND('Mapa riesgos corrupción'!#REF!="Muy Baja",'Mapa riesgos corrupción'!#REF!="Moderado"),CONCATENATE("R1C",'Mapa riesgos corrupción'!#REF!),"")</f>
        <v>#REF!</v>
      </c>
      <c r="Z46" s="20" t="e">
        <f>IF(AND('Mapa riesgos corrupción'!#REF!="Muy Baja",'Mapa riesgos corrupción'!#REF!="Moderado"),CONCATENATE("R1C",'Mapa riesgos corrupción'!#REF!),"")</f>
        <v>#REF!</v>
      </c>
      <c r="AA46" s="21" t="e">
        <f>IF(AND('Mapa riesgos corrupción'!#REF!="Muy Baja",'Mapa riesgos corrupción'!#REF!="Moderado"),CONCATENATE("R1C",'Mapa riesgos corrupción'!#REF!),"")</f>
        <v>#REF!</v>
      </c>
      <c r="AB46" s="1" t="str">
        <f>IF(AND('Mapa riesgos corrupción'!$AD$3="Muy Baja",'Mapa riesgos corrupción'!$AF$3="Mayor"),CONCATENATE("R1C",'Mapa riesgos corrupción'!$T$3),"")</f>
        <v/>
      </c>
      <c r="AC46" s="2" t="e">
        <f>IF(AND('Mapa riesgos corrupción'!#REF!="Muy Baja",'Mapa riesgos corrupción'!#REF!="Mayor"),CONCATENATE("R1C",'Mapa riesgos corrupción'!#REF!),"")</f>
        <v>#REF!</v>
      </c>
      <c r="AD46" s="2" t="e">
        <f>IF(AND('Mapa riesgos corrupción'!#REF!="Muy Baja",'Mapa riesgos corrupción'!#REF!="Mayor"),CONCATENATE("R1C",'Mapa riesgos corrupción'!#REF!),"")</f>
        <v>#REF!</v>
      </c>
      <c r="AE46" s="2" t="e">
        <f>IF(AND('Mapa riesgos corrupción'!#REF!="Muy Baja",'Mapa riesgos corrupción'!#REF!="Mayor"),CONCATENATE("R1C",'Mapa riesgos corrupción'!#REF!),"")</f>
        <v>#REF!</v>
      </c>
      <c r="AF46" s="2" t="e">
        <f>IF(AND('Mapa riesgos corrupción'!#REF!="Muy Baja",'Mapa riesgos corrupción'!#REF!="Mayor"),CONCATENATE("R1C",'Mapa riesgos corrupción'!#REF!),"")</f>
        <v>#REF!</v>
      </c>
      <c r="AG46" s="3" t="e">
        <f>IF(AND('Mapa riesgos corrupción'!#REF!="Muy Baja",'Mapa riesgos corrupción'!#REF!="Mayor"),CONCATENATE("R1C",'Mapa riesgos corrupción'!#REF!),"")</f>
        <v>#REF!</v>
      </c>
      <c r="AH46" s="4" t="str">
        <f>IF(AND('Mapa riesgos corrupción'!$AD$3="Muy Baja",'Mapa riesgos corrupción'!$AF$3="Catastrófico"),CONCATENATE("R1C",'Mapa riesgos corrupción'!$T$3),"")</f>
        <v/>
      </c>
      <c r="AI46" s="5" t="e">
        <f>IF(AND('Mapa riesgos corrupción'!#REF!="Muy Baja",'Mapa riesgos corrupción'!#REF!="Catastrófico"),CONCATENATE("R1C",'Mapa riesgos corrupción'!#REF!),"")</f>
        <v>#REF!</v>
      </c>
      <c r="AJ46" s="5" t="e">
        <f>IF(AND('Mapa riesgos corrupción'!#REF!="Muy Baja",'Mapa riesgos corrupción'!#REF!="Catastrófico"),CONCATENATE("R1C",'Mapa riesgos corrupción'!#REF!),"")</f>
        <v>#REF!</v>
      </c>
      <c r="AK46" s="5" t="e">
        <f>IF(AND('Mapa riesgos corrupción'!#REF!="Muy Baja",'Mapa riesgos corrupción'!#REF!="Catastrófico"),CONCATENATE("R1C",'Mapa riesgos corrupción'!#REF!),"")</f>
        <v>#REF!</v>
      </c>
      <c r="AL46" s="5" t="e">
        <f>IF(AND('Mapa riesgos corrupción'!#REF!="Muy Baja",'Mapa riesgos corrupción'!#REF!="Catastrófico"),CONCATENATE("R1C",'Mapa riesgos corrupción'!#REF!),"")</f>
        <v>#REF!</v>
      </c>
      <c r="AM46" s="6" t="e">
        <f>IF(AND('Mapa riesgos corrupción'!#REF!="Muy Baja",'Mapa riesgos corrupción'!#REF!="Catastrófico"),CONCATENATE("R1C",'Mapa riesgos corrupción'!#REF!),"")</f>
        <v>#REF!</v>
      </c>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row>
    <row r="47" spans="1:80" ht="46.5" customHeight="1" x14ac:dyDescent="0.25">
      <c r="A47" s="38"/>
      <c r="B47" s="432"/>
      <c r="C47" s="432"/>
      <c r="D47" s="433"/>
      <c r="E47" s="489"/>
      <c r="F47" s="474"/>
      <c r="G47" s="474"/>
      <c r="H47" s="474"/>
      <c r="I47" s="475"/>
      <c r="J47" s="31" t="e">
        <f>IF(AND('Mapa riesgos corrupción'!#REF!="Muy Baja",'Mapa riesgos corrupción'!#REF!="Leve"),CONCATENATE("R2C",'Mapa riesgos corrupción'!#REF!),"")</f>
        <v>#REF!</v>
      </c>
      <c r="K47" s="32" t="e">
        <f>IF(AND('Mapa riesgos corrupción'!#REF!="Muy Baja",'Mapa riesgos corrupción'!#REF!="Leve"),CONCATENATE("R2C",'Mapa riesgos corrupción'!#REF!),"")</f>
        <v>#REF!</v>
      </c>
      <c r="L47" s="32" t="e">
        <f>IF(AND('Mapa riesgos corrupción'!#REF!="Muy Baja",'Mapa riesgos corrupción'!#REF!="Leve"),CONCATENATE("R2C",'Mapa riesgos corrupción'!#REF!),"")</f>
        <v>#REF!</v>
      </c>
      <c r="M47" s="32" t="e">
        <f>IF(AND('Mapa riesgos corrupción'!#REF!="Muy Baja",'Mapa riesgos corrupción'!#REF!="Leve"),CONCATENATE("R2C",'Mapa riesgos corrupción'!#REF!),"")</f>
        <v>#REF!</v>
      </c>
      <c r="N47" s="32" t="e">
        <f>IF(AND('Mapa riesgos corrupción'!#REF!="Muy Baja",'Mapa riesgos corrupción'!#REF!="Leve"),CONCATENATE("R2C",'Mapa riesgos corrupción'!#REF!),"")</f>
        <v>#REF!</v>
      </c>
      <c r="O47" s="33" t="e">
        <f>IF(AND('Mapa riesgos corrupción'!#REF!="Muy Baja",'Mapa riesgos corrupción'!#REF!="Leve"),CONCATENATE("R2C",'Mapa riesgos corrupción'!#REF!),"")</f>
        <v>#REF!</v>
      </c>
      <c r="P47" s="31" t="e">
        <f>IF(AND('Mapa riesgos corrupción'!#REF!="Muy Baja",'Mapa riesgos corrupción'!#REF!="Menor"),CONCATENATE("R2C",'Mapa riesgos corrupción'!#REF!),"")</f>
        <v>#REF!</v>
      </c>
      <c r="Q47" s="32" t="e">
        <f>IF(AND('Mapa riesgos corrupción'!#REF!="Muy Baja",'Mapa riesgos corrupción'!#REF!="Menor"),CONCATENATE("R2C",'Mapa riesgos corrupción'!#REF!),"")</f>
        <v>#REF!</v>
      </c>
      <c r="R47" s="32" t="e">
        <f>IF(AND('Mapa riesgos corrupción'!#REF!="Muy Baja",'Mapa riesgos corrupción'!#REF!="Menor"),CONCATENATE("R2C",'Mapa riesgos corrupción'!#REF!),"")</f>
        <v>#REF!</v>
      </c>
      <c r="S47" s="32" t="e">
        <f>IF(AND('Mapa riesgos corrupción'!#REF!="Muy Baja",'Mapa riesgos corrupción'!#REF!="Menor"),CONCATENATE("R2C",'Mapa riesgos corrupción'!#REF!),"")</f>
        <v>#REF!</v>
      </c>
      <c r="T47" s="32" t="e">
        <f>IF(AND('Mapa riesgos corrupción'!#REF!="Muy Baja",'Mapa riesgos corrupción'!#REF!="Menor"),CONCATENATE("R2C",'Mapa riesgos corrupción'!#REF!),"")</f>
        <v>#REF!</v>
      </c>
      <c r="U47" s="33" t="e">
        <f>IF(AND('Mapa riesgos corrupción'!#REF!="Muy Baja",'Mapa riesgos corrupción'!#REF!="Menor"),CONCATENATE("R2C",'Mapa riesgos corrupción'!#REF!),"")</f>
        <v>#REF!</v>
      </c>
      <c r="V47" s="22" t="e">
        <f>IF(AND('Mapa riesgos corrupción'!#REF!="Muy Baja",'Mapa riesgos corrupción'!#REF!="Moderado"),CONCATENATE("R2C",'Mapa riesgos corrupción'!#REF!),"")</f>
        <v>#REF!</v>
      </c>
      <c r="W47" s="23" t="e">
        <f>IF(AND('Mapa riesgos corrupción'!#REF!="Muy Baja",'Mapa riesgos corrupción'!#REF!="Moderado"),CONCATENATE("R2C",'Mapa riesgos corrupción'!#REF!),"")</f>
        <v>#REF!</v>
      </c>
      <c r="X47" s="23" t="e">
        <f>IF(AND('Mapa riesgos corrupción'!#REF!="Muy Baja",'Mapa riesgos corrupción'!#REF!="Moderado"),CONCATENATE("R2C",'Mapa riesgos corrupción'!#REF!),"")</f>
        <v>#REF!</v>
      </c>
      <c r="Y47" s="23" t="e">
        <f>IF(AND('Mapa riesgos corrupción'!#REF!="Muy Baja",'Mapa riesgos corrupción'!#REF!="Moderado"),CONCATENATE("R2C",'Mapa riesgos corrupción'!#REF!),"")</f>
        <v>#REF!</v>
      </c>
      <c r="Z47" s="23" t="e">
        <f>IF(AND('Mapa riesgos corrupción'!#REF!="Muy Baja",'Mapa riesgos corrupción'!#REF!="Moderado"),CONCATENATE("R2C",'Mapa riesgos corrupción'!#REF!),"")</f>
        <v>#REF!</v>
      </c>
      <c r="AA47" s="24" t="e">
        <f>IF(AND('Mapa riesgos corrupción'!#REF!="Muy Baja",'Mapa riesgos corrupción'!#REF!="Moderado"),CONCATENATE("R2C",'Mapa riesgos corrupción'!#REF!),"")</f>
        <v>#REF!</v>
      </c>
      <c r="AB47" s="7" t="e">
        <f>IF(AND('Mapa riesgos corrupción'!#REF!="Muy Baja",'Mapa riesgos corrupción'!#REF!="Mayor"),CONCATENATE("R2C",'Mapa riesgos corrupción'!#REF!),"")</f>
        <v>#REF!</v>
      </c>
      <c r="AC47" s="8" t="e">
        <f>IF(AND('Mapa riesgos corrupción'!#REF!="Muy Baja",'Mapa riesgos corrupción'!#REF!="Mayor"),CONCATENATE("R2C",'Mapa riesgos corrupción'!#REF!),"")</f>
        <v>#REF!</v>
      </c>
      <c r="AD47" s="8" t="e">
        <f>IF(AND('Mapa riesgos corrupción'!#REF!="Muy Baja",'Mapa riesgos corrupción'!#REF!="Mayor"),CONCATENATE("R2C",'Mapa riesgos corrupción'!#REF!),"")</f>
        <v>#REF!</v>
      </c>
      <c r="AE47" s="8" t="e">
        <f>IF(AND('Mapa riesgos corrupción'!#REF!="Muy Baja",'Mapa riesgos corrupción'!#REF!="Mayor"),CONCATENATE("R2C",'Mapa riesgos corrupción'!#REF!),"")</f>
        <v>#REF!</v>
      </c>
      <c r="AF47" s="8" t="e">
        <f>IF(AND('Mapa riesgos corrupción'!#REF!="Muy Baja",'Mapa riesgos corrupción'!#REF!="Mayor"),CONCATENATE("R2C",'Mapa riesgos corrupción'!#REF!),"")</f>
        <v>#REF!</v>
      </c>
      <c r="AG47" s="9" t="e">
        <f>IF(AND('Mapa riesgos corrupción'!#REF!="Muy Baja",'Mapa riesgos corrupción'!#REF!="Mayor"),CONCATENATE("R2C",'Mapa riesgos corrupción'!#REF!),"")</f>
        <v>#REF!</v>
      </c>
      <c r="AH47" s="10" t="e">
        <f>IF(AND('Mapa riesgos corrupción'!#REF!="Muy Baja",'Mapa riesgos corrupción'!#REF!="Catastrófico"),CONCATENATE("R2C",'Mapa riesgos corrupción'!#REF!),"")</f>
        <v>#REF!</v>
      </c>
      <c r="AI47" s="11" t="e">
        <f>IF(AND('Mapa riesgos corrupción'!#REF!="Muy Baja",'Mapa riesgos corrupción'!#REF!="Catastrófico"),CONCATENATE("R2C",'Mapa riesgos corrupción'!#REF!),"")</f>
        <v>#REF!</v>
      </c>
      <c r="AJ47" s="11" t="e">
        <f>IF(AND('Mapa riesgos corrupción'!#REF!="Muy Baja",'Mapa riesgos corrupción'!#REF!="Catastrófico"),CONCATENATE("R2C",'Mapa riesgos corrupción'!#REF!),"")</f>
        <v>#REF!</v>
      </c>
      <c r="AK47" s="11" t="e">
        <f>IF(AND('Mapa riesgos corrupción'!#REF!="Muy Baja",'Mapa riesgos corrupción'!#REF!="Catastrófico"),CONCATENATE("R2C",'Mapa riesgos corrupción'!#REF!),"")</f>
        <v>#REF!</v>
      </c>
      <c r="AL47" s="11" t="e">
        <f>IF(AND('Mapa riesgos corrupción'!#REF!="Muy Baja",'Mapa riesgos corrupción'!#REF!="Catastrófico"),CONCATENATE("R2C",'Mapa riesgos corrupción'!#REF!),"")</f>
        <v>#REF!</v>
      </c>
      <c r="AM47" s="12" t="e">
        <f>IF(AND('Mapa riesgos corrupción'!#REF!="Muy Baja",'Mapa riesgos corrupción'!#REF!="Catastrófico"),CONCATENATE("R2C",'Mapa riesgos corrupción'!#REF!),"")</f>
        <v>#REF!</v>
      </c>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row>
    <row r="48" spans="1:80" ht="15" customHeight="1" x14ac:dyDescent="0.25">
      <c r="A48" s="38"/>
      <c r="B48" s="432"/>
      <c r="C48" s="432"/>
      <c r="D48" s="433"/>
      <c r="E48" s="489"/>
      <c r="F48" s="474"/>
      <c r="G48" s="474"/>
      <c r="H48" s="474"/>
      <c r="I48" s="475"/>
      <c r="J48" s="31" t="e">
        <f>IF(AND('Mapa riesgos corrupción'!#REF!="Muy Baja",'Mapa riesgos corrupción'!#REF!="Leve"),CONCATENATE("R3C",'Mapa riesgos corrupción'!#REF!),"")</f>
        <v>#REF!</v>
      </c>
      <c r="K48" s="32" t="e">
        <f>IF(AND('Mapa riesgos corrupción'!#REF!="Muy Baja",'Mapa riesgos corrupción'!#REF!="Leve"),CONCATENATE("R3C",'Mapa riesgos corrupción'!#REF!),"")</f>
        <v>#REF!</v>
      </c>
      <c r="L48" s="32" t="e">
        <f>IF(AND('Mapa riesgos corrupción'!#REF!="Muy Baja",'Mapa riesgos corrupción'!#REF!="Leve"),CONCATENATE("R3C",'Mapa riesgos corrupción'!#REF!),"")</f>
        <v>#REF!</v>
      </c>
      <c r="M48" s="32" t="e">
        <f>IF(AND('Mapa riesgos corrupción'!#REF!="Muy Baja",'Mapa riesgos corrupción'!#REF!="Leve"),CONCATENATE("R3C",'Mapa riesgos corrupción'!#REF!),"")</f>
        <v>#REF!</v>
      </c>
      <c r="N48" s="32" t="e">
        <f>IF(AND('Mapa riesgos corrupción'!#REF!="Muy Baja",'Mapa riesgos corrupción'!#REF!="Leve"),CONCATENATE("R3C",'Mapa riesgos corrupción'!#REF!),"")</f>
        <v>#REF!</v>
      </c>
      <c r="O48" s="33" t="e">
        <f>IF(AND('Mapa riesgos corrupción'!#REF!="Muy Baja",'Mapa riesgos corrupción'!#REF!="Leve"),CONCATENATE("R3C",'Mapa riesgos corrupción'!#REF!),"")</f>
        <v>#REF!</v>
      </c>
      <c r="P48" s="31" t="e">
        <f>IF(AND('Mapa riesgos corrupción'!#REF!="Muy Baja",'Mapa riesgos corrupción'!#REF!="Menor"),CONCATENATE("R3C",'Mapa riesgos corrupción'!#REF!),"")</f>
        <v>#REF!</v>
      </c>
      <c r="Q48" s="32" t="e">
        <f>IF(AND('Mapa riesgos corrupción'!#REF!="Muy Baja",'Mapa riesgos corrupción'!#REF!="Menor"),CONCATENATE("R3C",'Mapa riesgos corrupción'!#REF!),"")</f>
        <v>#REF!</v>
      </c>
      <c r="R48" s="32" t="e">
        <f>IF(AND('Mapa riesgos corrupción'!#REF!="Muy Baja",'Mapa riesgos corrupción'!#REF!="Menor"),CONCATENATE("R3C",'Mapa riesgos corrupción'!#REF!),"")</f>
        <v>#REF!</v>
      </c>
      <c r="S48" s="32" t="e">
        <f>IF(AND('Mapa riesgos corrupción'!#REF!="Muy Baja",'Mapa riesgos corrupción'!#REF!="Menor"),CONCATENATE("R3C",'Mapa riesgos corrupción'!#REF!),"")</f>
        <v>#REF!</v>
      </c>
      <c r="T48" s="32" t="e">
        <f>IF(AND('Mapa riesgos corrupción'!#REF!="Muy Baja",'Mapa riesgos corrupción'!#REF!="Menor"),CONCATENATE("R3C",'Mapa riesgos corrupción'!#REF!),"")</f>
        <v>#REF!</v>
      </c>
      <c r="U48" s="33" t="e">
        <f>IF(AND('Mapa riesgos corrupción'!#REF!="Muy Baja",'Mapa riesgos corrupción'!#REF!="Menor"),CONCATENATE("R3C",'Mapa riesgos corrupción'!#REF!),"")</f>
        <v>#REF!</v>
      </c>
      <c r="V48" s="22" t="e">
        <f>IF(AND('Mapa riesgos corrupción'!#REF!="Muy Baja",'Mapa riesgos corrupción'!#REF!="Moderado"),CONCATENATE("R3C",'Mapa riesgos corrupción'!#REF!),"")</f>
        <v>#REF!</v>
      </c>
      <c r="W48" s="23" t="e">
        <f>IF(AND('Mapa riesgos corrupción'!#REF!="Muy Baja",'Mapa riesgos corrupción'!#REF!="Moderado"),CONCATENATE("R3C",'Mapa riesgos corrupción'!#REF!),"")</f>
        <v>#REF!</v>
      </c>
      <c r="X48" s="23" t="e">
        <f>IF(AND('Mapa riesgos corrupción'!#REF!="Muy Baja",'Mapa riesgos corrupción'!#REF!="Moderado"),CONCATENATE("R3C",'Mapa riesgos corrupción'!#REF!),"")</f>
        <v>#REF!</v>
      </c>
      <c r="Y48" s="23" t="e">
        <f>IF(AND('Mapa riesgos corrupción'!#REF!="Muy Baja",'Mapa riesgos corrupción'!#REF!="Moderado"),CONCATENATE("R3C",'Mapa riesgos corrupción'!#REF!),"")</f>
        <v>#REF!</v>
      </c>
      <c r="Z48" s="23" t="e">
        <f>IF(AND('Mapa riesgos corrupción'!#REF!="Muy Baja",'Mapa riesgos corrupción'!#REF!="Moderado"),CONCATENATE("R3C",'Mapa riesgos corrupción'!#REF!),"")</f>
        <v>#REF!</v>
      </c>
      <c r="AA48" s="24" t="e">
        <f>IF(AND('Mapa riesgos corrupción'!#REF!="Muy Baja",'Mapa riesgos corrupción'!#REF!="Moderado"),CONCATENATE("R3C",'Mapa riesgos corrupción'!#REF!),"")</f>
        <v>#REF!</v>
      </c>
      <c r="AB48" s="7" t="e">
        <f>IF(AND('Mapa riesgos corrupción'!#REF!="Muy Baja",'Mapa riesgos corrupción'!#REF!="Mayor"),CONCATENATE("R3C",'Mapa riesgos corrupción'!#REF!),"")</f>
        <v>#REF!</v>
      </c>
      <c r="AC48" s="8" t="e">
        <f>IF(AND('Mapa riesgos corrupción'!#REF!="Muy Baja",'Mapa riesgos corrupción'!#REF!="Mayor"),CONCATENATE("R3C",'Mapa riesgos corrupción'!#REF!),"")</f>
        <v>#REF!</v>
      </c>
      <c r="AD48" s="8" t="e">
        <f>IF(AND('Mapa riesgos corrupción'!#REF!="Muy Baja",'Mapa riesgos corrupción'!#REF!="Mayor"),CONCATENATE("R3C",'Mapa riesgos corrupción'!#REF!),"")</f>
        <v>#REF!</v>
      </c>
      <c r="AE48" s="8" t="e">
        <f>IF(AND('Mapa riesgos corrupción'!#REF!="Muy Baja",'Mapa riesgos corrupción'!#REF!="Mayor"),CONCATENATE("R3C",'Mapa riesgos corrupción'!#REF!),"")</f>
        <v>#REF!</v>
      </c>
      <c r="AF48" s="8" t="e">
        <f>IF(AND('Mapa riesgos corrupción'!#REF!="Muy Baja",'Mapa riesgos corrupción'!#REF!="Mayor"),CONCATENATE("R3C",'Mapa riesgos corrupción'!#REF!),"")</f>
        <v>#REF!</v>
      </c>
      <c r="AG48" s="9" t="e">
        <f>IF(AND('Mapa riesgos corrupción'!#REF!="Muy Baja",'Mapa riesgos corrupción'!#REF!="Mayor"),CONCATENATE("R3C",'Mapa riesgos corrupción'!#REF!),"")</f>
        <v>#REF!</v>
      </c>
      <c r="AH48" s="10" t="e">
        <f>IF(AND('Mapa riesgos corrupción'!#REF!="Muy Baja",'Mapa riesgos corrupción'!#REF!="Catastrófico"),CONCATENATE("R3C",'Mapa riesgos corrupción'!#REF!),"")</f>
        <v>#REF!</v>
      </c>
      <c r="AI48" s="11" t="e">
        <f>IF(AND('Mapa riesgos corrupción'!#REF!="Muy Baja",'Mapa riesgos corrupción'!#REF!="Catastrófico"),CONCATENATE("R3C",'Mapa riesgos corrupción'!#REF!),"")</f>
        <v>#REF!</v>
      </c>
      <c r="AJ48" s="11" t="e">
        <f>IF(AND('Mapa riesgos corrupción'!#REF!="Muy Baja",'Mapa riesgos corrupción'!#REF!="Catastrófico"),CONCATENATE("R3C",'Mapa riesgos corrupción'!#REF!),"")</f>
        <v>#REF!</v>
      </c>
      <c r="AK48" s="11" t="e">
        <f>IF(AND('Mapa riesgos corrupción'!#REF!="Muy Baja",'Mapa riesgos corrupción'!#REF!="Catastrófico"),CONCATENATE("R3C",'Mapa riesgos corrupción'!#REF!),"")</f>
        <v>#REF!</v>
      </c>
      <c r="AL48" s="11" t="e">
        <f>IF(AND('Mapa riesgos corrupción'!#REF!="Muy Baja",'Mapa riesgos corrupción'!#REF!="Catastrófico"),CONCATENATE("R3C",'Mapa riesgos corrupción'!#REF!),"")</f>
        <v>#REF!</v>
      </c>
      <c r="AM48" s="12" t="e">
        <f>IF(AND('Mapa riesgos corrupción'!#REF!="Muy Baja",'Mapa riesgos corrupción'!#REF!="Catastrófico"),CONCATENATE("R3C",'Mapa riesgos corrupción'!#REF!),"")</f>
        <v>#REF!</v>
      </c>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row>
    <row r="49" spans="1:80" ht="15" customHeight="1" x14ac:dyDescent="0.25">
      <c r="A49" s="38"/>
      <c r="B49" s="432"/>
      <c r="C49" s="432"/>
      <c r="D49" s="433"/>
      <c r="E49" s="473"/>
      <c r="F49" s="474"/>
      <c r="G49" s="474"/>
      <c r="H49" s="474"/>
      <c r="I49" s="475"/>
      <c r="J49" s="31" t="e">
        <f>IF(AND('Mapa riesgos corrupción'!#REF!="Muy Baja",'Mapa riesgos corrupción'!#REF!="Leve"),CONCATENATE("R4C",'Mapa riesgos corrupción'!#REF!),"")</f>
        <v>#REF!</v>
      </c>
      <c r="K49" s="32" t="e">
        <f>IF(AND('Mapa riesgos corrupción'!#REF!="Muy Baja",'Mapa riesgos corrupción'!#REF!="Leve"),CONCATENATE("R4C",'Mapa riesgos corrupción'!#REF!),"")</f>
        <v>#REF!</v>
      </c>
      <c r="L49" s="32" t="e">
        <f>IF(AND('Mapa riesgos corrupción'!#REF!="Muy Baja",'Mapa riesgos corrupción'!#REF!="Leve"),CONCATENATE("R4C",'Mapa riesgos corrupción'!#REF!),"")</f>
        <v>#REF!</v>
      </c>
      <c r="M49" s="32" t="e">
        <f>IF(AND('Mapa riesgos corrupción'!#REF!="Muy Baja",'Mapa riesgos corrupción'!#REF!="Leve"),CONCATENATE("R4C",'Mapa riesgos corrupción'!#REF!),"")</f>
        <v>#REF!</v>
      </c>
      <c r="N49" s="32" t="e">
        <f>IF(AND('Mapa riesgos corrupción'!#REF!="Muy Baja",'Mapa riesgos corrupción'!#REF!="Leve"),CONCATENATE("R4C",'Mapa riesgos corrupción'!#REF!),"")</f>
        <v>#REF!</v>
      </c>
      <c r="O49" s="33" t="e">
        <f>IF(AND('Mapa riesgos corrupción'!#REF!="Muy Baja",'Mapa riesgos corrupción'!#REF!="Leve"),CONCATENATE("R4C",'Mapa riesgos corrupción'!#REF!),"")</f>
        <v>#REF!</v>
      </c>
      <c r="P49" s="31" t="e">
        <f>IF(AND('Mapa riesgos corrupción'!#REF!="Muy Baja",'Mapa riesgos corrupción'!#REF!="Menor"),CONCATENATE("R4C",'Mapa riesgos corrupción'!#REF!),"")</f>
        <v>#REF!</v>
      </c>
      <c r="Q49" s="32" t="e">
        <f>IF(AND('Mapa riesgos corrupción'!#REF!="Muy Baja",'Mapa riesgos corrupción'!#REF!="Menor"),CONCATENATE("R4C",'Mapa riesgos corrupción'!#REF!),"")</f>
        <v>#REF!</v>
      </c>
      <c r="R49" s="32" t="e">
        <f>IF(AND('Mapa riesgos corrupción'!#REF!="Muy Baja",'Mapa riesgos corrupción'!#REF!="Menor"),CONCATENATE("R4C",'Mapa riesgos corrupción'!#REF!),"")</f>
        <v>#REF!</v>
      </c>
      <c r="S49" s="32" t="e">
        <f>IF(AND('Mapa riesgos corrupción'!#REF!="Muy Baja",'Mapa riesgos corrupción'!#REF!="Menor"),CONCATENATE("R4C",'Mapa riesgos corrupción'!#REF!),"")</f>
        <v>#REF!</v>
      </c>
      <c r="T49" s="32" t="e">
        <f>IF(AND('Mapa riesgos corrupción'!#REF!="Muy Baja",'Mapa riesgos corrupción'!#REF!="Menor"),CONCATENATE("R4C",'Mapa riesgos corrupción'!#REF!),"")</f>
        <v>#REF!</v>
      </c>
      <c r="U49" s="33" t="e">
        <f>IF(AND('Mapa riesgos corrupción'!#REF!="Muy Baja",'Mapa riesgos corrupción'!#REF!="Menor"),CONCATENATE("R4C",'Mapa riesgos corrupción'!#REF!),"")</f>
        <v>#REF!</v>
      </c>
      <c r="V49" s="22" t="e">
        <f>IF(AND('Mapa riesgos corrupción'!#REF!="Muy Baja",'Mapa riesgos corrupción'!#REF!="Moderado"),CONCATENATE("R4C",'Mapa riesgos corrupción'!#REF!),"")</f>
        <v>#REF!</v>
      </c>
      <c r="W49" s="23" t="e">
        <f>IF(AND('Mapa riesgos corrupción'!#REF!="Muy Baja",'Mapa riesgos corrupción'!#REF!="Moderado"),CONCATENATE("R4C",'Mapa riesgos corrupción'!#REF!),"")</f>
        <v>#REF!</v>
      </c>
      <c r="X49" s="23" t="e">
        <f>IF(AND('Mapa riesgos corrupción'!#REF!="Muy Baja",'Mapa riesgos corrupción'!#REF!="Moderado"),CONCATENATE("R4C",'Mapa riesgos corrupción'!#REF!),"")</f>
        <v>#REF!</v>
      </c>
      <c r="Y49" s="23" t="e">
        <f>IF(AND('Mapa riesgos corrupción'!#REF!="Muy Baja",'Mapa riesgos corrupción'!#REF!="Moderado"),CONCATENATE("R4C",'Mapa riesgos corrupción'!#REF!),"")</f>
        <v>#REF!</v>
      </c>
      <c r="Z49" s="23" t="e">
        <f>IF(AND('Mapa riesgos corrupción'!#REF!="Muy Baja",'Mapa riesgos corrupción'!#REF!="Moderado"),CONCATENATE("R4C",'Mapa riesgos corrupción'!#REF!),"")</f>
        <v>#REF!</v>
      </c>
      <c r="AA49" s="24" t="e">
        <f>IF(AND('Mapa riesgos corrupción'!#REF!="Muy Baja",'Mapa riesgos corrupción'!#REF!="Moderado"),CONCATENATE("R4C",'Mapa riesgos corrupción'!#REF!),"")</f>
        <v>#REF!</v>
      </c>
      <c r="AB49" s="7" t="e">
        <f>IF(AND('Mapa riesgos corrupción'!#REF!="Muy Baja",'Mapa riesgos corrupción'!#REF!="Mayor"),CONCATENATE("R4C",'Mapa riesgos corrupción'!#REF!),"")</f>
        <v>#REF!</v>
      </c>
      <c r="AC49" s="8" t="e">
        <f>IF(AND('Mapa riesgos corrupción'!#REF!="Muy Baja",'Mapa riesgos corrupción'!#REF!="Mayor"),CONCATENATE("R4C",'Mapa riesgos corrupción'!#REF!),"")</f>
        <v>#REF!</v>
      </c>
      <c r="AD49" s="8" t="e">
        <f>IF(AND('Mapa riesgos corrupción'!#REF!="Muy Baja",'Mapa riesgos corrupción'!#REF!="Mayor"),CONCATENATE("R4C",'Mapa riesgos corrupción'!#REF!),"")</f>
        <v>#REF!</v>
      </c>
      <c r="AE49" s="8" t="e">
        <f>IF(AND('Mapa riesgos corrupción'!#REF!="Muy Baja",'Mapa riesgos corrupción'!#REF!="Mayor"),CONCATENATE("R4C",'Mapa riesgos corrupción'!#REF!),"")</f>
        <v>#REF!</v>
      </c>
      <c r="AF49" s="8" t="e">
        <f>IF(AND('Mapa riesgos corrupción'!#REF!="Muy Baja",'Mapa riesgos corrupción'!#REF!="Mayor"),CONCATENATE("R4C",'Mapa riesgos corrupción'!#REF!),"")</f>
        <v>#REF!</v>
      </c>
      <c r="AG49" s="9" t="e">
        <f>IF(AND('Mapa riesgos corrupción'!#REF!="Muy Baja",'Mapa riesgos corrupción'!#REF!="Mayor"),CONCATENATE("R4C",'Mapa riesgos corrupción'!#REF!),"")</f>
        <v>#REF!</v>
      </c>
      <c r="AH49" s="10" t="e">
        <f>IF(AND('Mapa riesgos corrupción'!#REF!="Muy Baja",'Mapa riesgos corrupción'!#REF!="Catastrófico"),CONCATENATE("R4C",'Mapa riesgos corrupción'!#REF!),"")</f>
        <v>#REF!</v>
      </c>
      <c r="AI49" s="11" t="e">
        <f>IF(AND('Mapa riesgos corrupción'!#REF!="Muy Baja",'Mapa riesgos corrupción'!#REF!="Catastrófico"),CONCATENATE("R4C",'Mapa riesgos corrupción'!#REF!),"")</f>
        <v>#REF!</v>
      </c>
      <c r="AJ49" s="11" t="e">
        <f>IF(AND('Mapa riesgos corrupción'!#REF!="Muy Baja",'Mapa riesgos corrupción'!#REF!="Catastrófico"),CONCATENATE("R4C",'Mapa riesgos corrupción'!#REF!),"")</f>
        <v>#REF!</v>
      </c>
      <c r="AK49" s="11" t="e">
        <f>IF(AND('Mapa riesgos corrupción'!#REF!="Muy Baja",'Mapa riesgos corrupción'!#REF!="Catastrófico"),CONCATENATE("R4C",'Mapa riesgos corrupción'!#REF!),"")</f>
        <v>#REF!</v>
      </c>
      <c r="AL49" s="11" t="e">
        <f>IF(AND('Mapa riesgos corrupción'!#REF!="Muy Baja",'Mapa riesgos corrupción'!#REF!="Catastrófico"),CONCATENATE("R4C",'Mapa riesgos corrupción'!#REF!),"")</f>
        <v>#REF!</v>
      </c>
      <c r="AM49" s="12" t="e">
        <f>IF(AND('Mapa riesgos corrupción'!#REF!="Muy Baja",'Mapa riesgos corrupción'!#REF!="Catastrófico"),CONCATENATE("R4C",'Mapa riesgos corrupción'!#REF!),"")</f>
        <v>#REF!</v>
      </c>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row>
    <row r="50" spans="1:80" ht="15" customHeight="1" x14ac:dyDescent="0.25">
      <c r="A50" s="38"/>
      <c r="B50" s="432"/>
      <c r="C50" s="432"/>
      <c r="D50" s="433"/>
      <c r="E50" s="473"/>
      <c r="F50" s="474"/>
      <c r="G50" s="474"/>
      <c r="H50" s="474"/>
      <c r="I50" s="475"/>
      <c r="J50" s="31" t="e">
        <f>IF(AND('Mapa riesgos corrupción'!#REF!="Muy Baja",'Mapa riesgos corrupción'!#REF!="Leve"),CONCATENATE("R5C",'Mapa riesgos corrupción'!#REF!),"")</f>
        <v>#REF!</v>
      </c>
      <c r="K50" s="32" t="e">
        <f>IF(AND('Mapa riesgos corrupción'!#REF!="Muy Baja",'Mapa riesgos corrupción'!#REF!="Leve"),CONCATENATE("R5C",'Mapa riesgos corrupción'!#REF!),"")</f>
        <v>#REF!</v>
      </c>
      <c r="L50" s="32" t="e">
        <f>IF(AND('Mapa riesgos corrupción'!#REF!="Muy Baja",'Mapa riesgos corrupción'!#REF!="Leve"),CONCATENATE("R5C",'Mapa riesgos corrupción'!#REF!),"")</f>
        <v>#REF!</v>
      </c>
      <c r="M50" s="32" t="e">
        <f>IF(AND('Mapa riesgos corrupción'!#REF!="Muy Baja",'Mapa riesgos corrupción'!#REF!="Leve"),CONCATENATE("R5C",'Mapa riesgos corrupción'!#REF!),"")</f>
        <v>#REF!</v>
      </c>
      <c r="N50" s="32" t="e">
        <f>IF(AND('Mapa riesgos corrupción'!#REF!="Muy Baja",'Mapa riesgos corrupción'!#REF!="Leve"),CONCATENATE("R5C",'Mapa riesgos corrupción'!#REF!),"")</f>
        <v>#REF!</v>
      </c>
      <c r="O50" s="33" t="e">
        <f>IF(AND('Mapa riesgos corrupción'!#REF!="Muy Baja",'Mapa riesgos corrupción'!#REF!="Leve"),CONCATENATE("R5C",'Mapa riesgos corrupción'!#REF!),"")</f>
        <v>#REF!</v>
      </c>
      <c r="P50" s="31" t="e">
        <f>IF(AND('Mapa riesgos corrupción'!#REF!="Muy Baja",'Mapa riesgos corrupción'!#REF!="Menor"),CONCATENATE("R5C",'Mapa riesgos corrupción'!#REF!),"")</f>
        <v>#REF!</v>
      </c>
      <c r="Q50" s="32" t="e">
        <f>IF(AND('Mapa riesgos corrupción'!#REF!="Muy Baja",'Mapa riesgos corrupción'!#REF!="Menor"),CONCATENATE("R5C",'Mapa riesgos corrupción'!#REF!),"")</f>
        <v>#REF!</v>
      </c>
      <c r="R50" s="32" t="e">
        <f>IF(AND('Mapa riesgos corrupción'!#REF!="Muy Baja",'Mapa riesgos corrupción'!#REF!="Menor"),CONCATENATE("R5C",'Mapa riesgos corrupción'!#REF!),"")</f>
        <v>#REF!</v>
      </c>
      <c r="S50" s="32" t="e">
        <f>IF(AND('Mapa riesgos corrupción'!#REF!="Muy Baja",'Mapa riesgos corrupción'!#REF!="Menor"),CONCATENATE("R5C",'Mapa riesgos corrupción'!#REF!),"")</f>
        <v>#REF!</v>
      </c>
      <c r="T50" s="32" t="e">
        <f>IF(AND('Mapa riesgos corrupción'!#REF!="Muy Baja",'Mapa riesgos corrupción'!#REF!="Menor"),CONCATENATE("R5C",'Mapa riesgos corrupción'!#REF!),"")</f>
        <v>#REF!</v>
      </c>
      <c r="U50" s="33" t="e">
        <f>IF(AND('Mapa riesgos corrupción'!#REF!="Muy Baja",'Mapa riesgos corrupción'!#REF!="Menor"),CONCATENATE("R5C",'Mapa riesgos corrupción'!#REF!),"")</f>
        <v>#REF!</v>
      </c>
      <c r="V50" s="22" t="e">
        <f>IF(AND('Mapa riesgos corrupción'!#REF!="Muy Baja",'Mapa riesgos corrupción'!#REF!="Moderado"),CONCATENATE("R5C",'Mapa riesgos corrupción'!#REF!),"")</f>
        <v>#REF!</v>
      </c>
      <c r="W50" s="23" t="e">
        <f>IF(AND('Mapa riesgos corrupción'!#REF!="Muy Baja",'Mapa riesgos corrupción'!#REF!="Moderado"),CONCATENATE("R5C",'Mapa riesgos corrupción'!#REF!),"")</f>
        <v>#REF!</v>
      </c>
      <c r="X50" s="23" t="e">
        <f>IF(AND('Mapa riesgos corrupción'!#REF!="Muy Baja",'Mapa riesgos corrupción'!#REF!="Moderado"),CONCATENATE("R5C",'Mapa riesgos corrupción'!#REF!),"")</f>
        <v>#REF!</v>
      </c>
      <c r="Y50" s="23" t="e">
        <f>IF(AND('Mapa riesgos corrupción'!#REF!="Muy Baja",'Mapa riesgos corrupción'!#REF!="Moderado"),CONCATENATE("R5C",'Mapa riesgos corrupción'!#REF!),"")</f>
        <v>#REF!</v>
      </c>
      <c r="Z50" s="23" t="e">
        <f>IF(AND('Mapa riesgos corrupción'!#REF!="Muy Baja",'Mapa riesgos corrupción'!#REF!="Moderado"),CONCATENATE("R5C",'Mapa riesgos corrupción'!#REF!),"")</f>
        <v>#REF!</v>
      </c>
      <c r="AA50" s="24" t="e">
        <f>IF(AND('Mapa riesgos corrupción'!#REF!="Muy Baja",'Mapa riesgos corrupción'!#REF!="Moderado"),CONCATENATE("R5C",'Mapa riesgos corrupción'!#REF!),"")</f>
        <v>#REF!</v>
      </c>
      <c r="AB50" s="7" t="e">
        <f>IF(AND('Mapa riesgos corrupción'!#REF!="Muy Baja",'Mapa riesgos corrupción'!#REF!="Mayor"),CONCATENATE("R5C",'Mapa riesgos corrupción'!#REF!),"")</f>
        <v>#REF!</v>
      </c>
      <c r="AC50" s="8" t="e">
        <f>IF(AND('Mapa riesgos corrupción'!#REF!="Muy Baja",'Mapa riesgos corrupción'!#REF!="Mayor"),CONCATENATE("R5C",'Mapa riesgos corrupción'!#REF!),"")</f>
        <v>#REF!</v>
      </c>
      <c r="AD50" s="8" t="e">
        <f>IF(AND('Mapa riesgos corrupción'!#REF!="Muy Baja",'Mapa riesgos corrupción'!#REF!="Mayor"),CONCATENATE("R5C",'Mapa riesgos corrupción'!#REF!),"")</f>
        <v>#REF!</v>
      </c>
      <c r="AE50" s="8" t="e">
        <f>IF(AND('Mapa riesgos corrupción'!#REF!="Muy Baja",'Mapa riesgos corrupción'!#REF!="Mayor"),CONCATENATE("R5C",'Mapa riesgos corrupción'!#REF!),"")</f>
        <v>#REF!</v>
      </c>
      <c r="AF50" s="8" t="e">
        <f>IF(AND('Mapa riesgos corrupción'!#REF!="Muy Baja",'Mapa riesgos corrupción'!#REF!="Mayor"),CONCATENATE("R5C",'Mapa riesgos corrupción'!#REF!),"")</f>
        <v>#REF!</v>
      </c>
      <c r="AG50" s="9" t="e">
        <f>IF(AND('Mapa riesgos corrupción'!#REF!="Muy Baja",'Mapa riesgos corrupción'!#REF!="Mayor"),CONCATENATE("R5C",'Mapa riesgos corrupción'!#REF!),"")</f>
        <v>#REF!</v>
      </c>
      <c r="AH50" s="10" t="e">
        <f>IF(AND('Mapa riesgos corrupción'!#REF!="Muy Baja",'Mapa riesgos corrupción'!#REF!="Catastrófico"),CONCATENATE("R5C",'Mapa riesgos corrupción'!#REF!),"")</f>
        <v>#REF!</v>
      </c>
      <c r="AI50" s="11" t="e">
        <f>IF(AND('Mapa riesgos corrupción'!#REF!="Muy Baja",'Mapa riesgos corrupción'!#REF!="Catastrófico"),CONCATENATE("R5C",'Mapa riesgos corrupción'!#REF!),"")</f>
        <v>#REF!</v>
      </c>
      <c r="AJ50" s="11" t="e">
        <f>IF(AND('Mapa riesgos corrupción'!#REF!="Muy Baja",'Mapa riesgos corrupción'!#REF!="Catastrófico"),CONCATENATE("R5C",'Mapa riesgos corrupción'!#REF!),"")</f>
        <v>#REF!</v>
      </c>
      <c r="AK50" s="11" t="e">
        <f>IF(AND('Mapa riesgos corrupción'!#REF!="Muy Baja",'Mapa riesgos corrupción'!#REF!="Catastrófico"),CONCATENATE("R5C",'Mapa riesgos corrupción'!#REF!),"")</f>
        <v>#REF!</v>
      </c>
      <c r="AL50" s="11" t="e">
        <f>IF(AND('Mapa riesgos corrupción'!#REF!="Muy Baja",'Mapa riesgos corrupción'!#REF!="Catastrófico"),CONCATENATE("R5C",'Mapa riesgos corrupción'!#REF!),"")</f>
        <v>#REF!</v>
      </c>
      <c r="AM50" s="12" t="e">
        <f>IF(AND('Mapa riesgos corrupción'!#REF!="Muy Baja",'Mapa riesgos corrupción'!#REF!="Catastrófico"),CONCATENATE("R5C",'Mapa riesgos corrupción'!#REF!),"")</f>
        <v>#REF!</v>
      </c>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row>
    <row r="51" spans="1:80" ht="15" customHeight="1" x14ac:dyDescent="0.25">
      <c r="A51" s="38"/>
      <c r="B51" s="432"/>
      <c r="C51" s="432"/>
      <c r="D51" s="433"/>
      <c r="E51" s="473"/>
      <c r="F51" s="474"/>
      <c r="G51" s="474"/>
      <c r="H51" s="474"/>
      <c r="I51" s="475"/>
      <c r="J51" s="31" t="e">
        <f>IF(AND('Mapa riesgos corrupción'!#REF!="Muy Baja",'Mapa riesgos corrupción'!#REF!="Leve"),CONCATENATE("R6C",'Mapa riesgos corrupción'!#REF!),"")</f>
        <v>#REF!</v>
      </c>
      <c r="K51" s="32" t="e">
        <f>IF(AND('Mapa riesgos corrupción'!#REF!="Muy Baja",'Mapa riesgos corrupción'!#REF!="Leve"),CONCATENATE("R6C",'Mapa riesgos corrupción'!#REF!),"")</f>
        <v>#REF!</v>
      </c>
      <c r="L51" s="32" t="e">
        <f>IF(AND('Mapa riesgos corrupción'!#REF!="Muy Baja",'Mapa riesgos corrupción'!#REF!="Leve"),CONCATENATE("R6C",'Mapa riesgos corrupción'!#REF!),"")</f>
        <v>#REF!</v>
      </c>
      <c r="M51" s="32" t="e">
        <f>IF(AND('Mapa riesgos corrupción'!#REF!="Muy Baja",'Mapa riesgos corrupción'!#REF!="Leve"),CONCATENATE("R6C",'Mapa riesgos corrupción'!#REF!),"")</f>
        <v>#REF!</v>
      </c>
      <c r="N51" s="32" t="e">
        <f>IF(AND('Mapa riesgos corrupción'!#REF!="Muy Baja",'Mapa riesgos corrupción'!#REF!="Leve"),CONCATENATE("R6C",'Mapa riesgos corrupción'!#REF!),"")</f>
        <v>#REF!</v>
      </c>
      <c r="O51" s="33" t="e">
        <f>IF(AND('Mapa riesgos corrupción'!#REF!="Muy Baja",'Mapa riesgos corrupción'!#REF!="Leve"),CONCATENATE("R6C",'Mapa riesgos corrupción'!#REF!),"")</f>
        <v>#REF!</v>
      </c>
      <c r="P51" s="31" t="e">
        <f>IF(AND('Mapa riesgos corrupción'!#REF!="Muy Baja",'Mapa riesgos corrupción'!#REF!="Menor"),CONCATENATE("R6C",'Mapa riesgos corrupción'!#REF!),"")</f>
        <v>#REF!</v>
      </c>
      <c r="Q51" s="32" t="e">
        <f>IF(AND('Mapa riesgos corrupción'!#REF!="Muy Baja",'Mapa riesgos corrupción'!#REF!="Menor"),CONCATENATE("R6C",'Mapa riesgos corrupción'!#REF!),"")</f>
        <v>#REF!</v>
      </c>
      <c r="R51" s="32" t="e">
        <f>IF(AND('Mapa riesgos corrupción'!#REF!="Muy Baja",'Mapa riesgos corrupción'!#REF!="Menor"),CONCATENATE("R6C",'Mapa riesgos corrupción'!#REF!),"")</f>
        <v>#REF!</v>
      </c>
      <c r="S51" s="32" t="e">
        <f>IF(AND('Mapa riesgos corrupción'!#REF!="Muy Baja",'Mapa riesgos corrupción'!#REF!="Menor"),CONCATENATE("R6C",'Mapa riesgos corrupción'!#REF!),"")</f>
        <v>#REF!</v>
      </c>
      <c r="T51" s="32" t="e">
        <f>IF(AND('Mapa riesgos corrupción'!#REF!="Muy Baja",'Mapa riesgos corrupción'!#REF!="Menor"),CONCATENATE("R6C",'Mapa riesgos corrupción'!#REF!),"")</f>
        <v>#REF!</v>
      </c>
      <c r="U51" s="33" t="e">
        <f>IF(AND('Mapa riesgos corrupción'!#REF!="Muy Baja",'Mapa riesgos corrupción'!#REF!="Menor"),CONCATENATE("R6C",'Mapa riesgos corrupción'!#REF!),"")</f>
        <v>#REF!</v>
      </c>
      <c r="V51" s="22" t="e">
        <f>IF(AND('Mapa riesgos corrupción'!#REF!="Muy Baja",'Mapa riesgos corrupción'!#REF!="Moderado"),CONCATENATE("R6C",'Mapa riesgos corrupción'!#REF!),"")</f>
        <v>#REF!</v>
      </c>
      <c r="W51" s="23" t="e">
        <f>IF(AND('Mapa riesgos corrupción'!#REF!="Muy Baja",'Mapa riesgos corrupción'!#REF!="Moderado"),CONCATENATE("R6C",'Mapa riesgos corrupción'!#REF!),"")</f>
        <v>#REF!</v>
      </c>
      <c r="X51" s="23" t="e">
        <f>IF(AND('Mapa riesgos corrupción'!#REF!="Muy Baja",'Mapa riesgos corrupción'!#REF!="Moderado"),CONCATENATE("R6C",'Mapa riesgos corrupción'!#REF!),"")</f>
        <v>#REF!</v>
      </c>
      <c r="Y51" s="23" t="e">
        <f>IF(AND('Mapa riesgos corrupción'!#REF!="Muy Baja",'Mapa riesgos corrupción'!#REF!="Moderado"),CONCATENATE("R6C",'Mapa riesgos corrupción'!#REF!),"")</f>
        <v>#REF!</v>
      </c>
      <c r="Z51" s="23" t="e">
        <f>IF(AND('Mapa riesgos corrupción'!#REF!="Muy Baja",'Mapa riesgos corrupción'!#REF!="Moderado"),CONCATENATE("R6C",'Mapa riesgos corrupción'!#REF!),"")</f>
        <v>#REF!</v>
      </c>
      <c r="AA51" s="24" t="e">
        <f>IF(AND('Mapa riesgos corrupción'!#REF!="Muy Baja",'Mapa riesgos corrupción'!#REF!="Moderado"),CONCATENATE("R6C",'Mapa riesgos corrupción'!#REF!),"")</f>
        <v>#REF!</v>
      </c>
      <c r="AB51" s="7" t="e">
        <f>IF(AND('Mapa riesgos corrupción'!#REF!="Muy Baja",'Mapa riesgos corrupción'!#REF!="Mayor"),CONCATENATE("R6C",'Mapa riesgos corrupción'!#REF!),"")</f>
        <v>#REF!</v>
      </c>
      <c r="AC51" s="8" t="e">
        <f>IF(AND('Mapa riesgos corrupción'!#REF!="Muy Baja",'Mapa riesgos corrupción'!#REF!="Mayor"),CONCATENATE("R6C",'Mapa riesgos corrupción'!#REF!),"")</f>
        <v>#REF!</v>
      </c>
      <c r="AD51" s="8" t="e">
        <f>IF(AND('Mapa riesgos corrupción'!#REF!="Muy Baja",'Mapa riesgos corrupción'!#REF!="Mayor"),CONCATENATE("R6C",'Mapa riesgos corrupción'!#REF!),"")</f>
        <v>#REF!</v>
      </c>
      <c r="AE51" s="8" t="e">
        <f>IF(AND('Mapa riesgos corrupción'!#REF!="Muy Baja",'Mapa riesgos corrupción'!#REF!="Mayor"),CONCATENATE("R6C",'Mapa riesgos corrupción'!#REF!),"")</f>
        <v>#REF!</v>
      </c>
      <c r="AF51" s="8" t="e">
        <f>IF(AND('Mapa riesgos corrupción'!#REF!="Muy Baja",'Mapa riesgos corrupción'!#REF!="Mayor"),CONCATENATE("R6C",'Mapa riesgos corrupción'!#REF!),"")</f>
        <v>#REF!</v>
      </c>
      <c r="AG51" s="9" t="e">
        <f>IF(AND('Mapa riesgos corrupción'!#REF!="Muy Baja",'Mapa riesgos corrupción'!#REF!="Mayor"),CONCATENATE("R6C",'Mapa riesgos corrupción'!#REF!),"")</f>
        <v>#REF!</v>
      </c>
      <c r="AH51" s="10" t="e">
        <f>IF(AND('Mapa riesgos corrupción'!#REF!="Muy Baja",'Mapa riesgos corrupción'!#REF!="Catastrófico"),CONCATENATE("R6C",'Mapa riesgos corrupción'!#REF!),"")</f>
        <v>#REF!</v>
      </c>
      <c r="AI51" s="11" t="e">
        <f>IF(AND('Mapa riesgos corrupción'!#REF!="Muy Baja",'Mapa riesgos corrupción'!#REF!="Catastrófico"),CONCATENATE("R6C",'Mapa riesgos corrupción'!#REF!),"")</f>
        <v>#REF!</v>
      </c>
      <c r="AJ51" s="11" t="e">
        <f>IF(AND('Mapa riesgos corrupción'!#REF!="Muy Baja",'Mapa riesgos corrupción'!#REF!="Catastrófico"),CONCATENATE("R6C",'Mapa riesgos corrupción'!#REF!),"")</f>
        <v>#REF!</v>
      </c>
      <c r="AK51" s="11" t="e">
        <f>IF(AND('Mapa riesgos corrupción'!#REF!="Muy Baja",'Mapa riesgos corrupción'!#REF!="Catastrófico"),CONCATENATE("R6C",'Mapa riesgos corrupción'!#REF!),"")</f>
        <v>#REF!</v>
      </c>
      <c r="AL51" s="11" t="e">
        <f>IF(AND('Mapa riesgos corrupción'!#REF!="Muy Baja",'Mapa riesgos corrupción'!#REF!="Catastrófico"),CONCATENATE("R6C",'Mapa riesgos corrupción'!#REF!),"")</f>
        <v>#REF!</v>
      </c>
      <c r="AM51" s="12" t="e">
        <f>IF(AND('Mapa riesgos corrupción'!#REF!="Muy Baja",'Mapa riesgos corrupción'!#REF!="Catastrófico"),CONCATENATE("R6C",'Mapa riesgos corrupción'!#REF!),"")</f>
        <v>#REF!</v>
      </c>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row>
    <row r="52" spans="1:80" ht="15" customHeight="1" x14ac:dyDescent="0.25">
      <c r="A52" s="38"/>
      <c r="B52" s="432"/>
      <c r="C52" s="432"/>
      <c r="D52" s="433"/>
      <c r="E52" s="473"/>
      <c r="F52" s="474"/>
      <c r="G52" s="474"/>
      <c r="H52" s="474"/>
      <c r="I52" s="475"/>
      <c r="J52" s="31" t="e">
        <f>IF(AND('Mapa riesgos corrupción'!#REF!="Muy Baja",'Mapa riesgos corrupción'!#REF!="Leve"),CONCATENATE("R7C",'Mapa riesgos corrupción'!#REF!),"")</f>
        <v>#REF!</v>
      </c>
      <c r="K52" s="32" t="e">
        <f>IF(AND('Mapa riesgos corrupción'!#REF!="Muy Baja",'Mapa riesgos corrupción'!#REF!="Leve"),CONCATENATE("R7C",'Mapa riesgos corrupción'!#REF!),"")</f>
        <v>#REF!</v>
      </c>
      <c r="L52" s="32" t="e">
        <f>IF(AND('Mapa riesgos corrupción'!#REF!="Muy Baja",'Mapa riesgos corrupción'!#REF!="Leve"),CONCATENATE("R7C",'Mapa riesgos corrupción'!#REF!),"")</f>
        <v>#REF!</v>
      </c>
      <c r="M52" s="32" t="e">
        <f>IF(AND('Mapa riesgos corrupción'!#REF!="Muy Baja",'Mapa riesgos corrupción'!#REF!="Leve"),CONCATENATE("R7C",'Mapa riesgos corrupción'!#REF!),"")</f>
        <v>#REF!</v>
      </c>
      <c r="N52" s="32" t="e">
        <f>IF(AND('Mapa riesgos corrupción'!#REF!="Muy Baja",'Mapa riesgos corrupción'!#REF!="Leve"),CONCATENATE("R7C",'Mapa riesgos corrupción'!#REF!),"")</f>
        <v>#REF!</v>
      </c>
      <c r="O52" s="33" t="e">
        <f>IF(AND('Mapa riesgos corrupción'!#REF!="Muy Baja",'Mapa riesgos corrupción'!#REF!="Leve"),CONCATENATE("R7C",'Mapa riesgos corrupción'!#REF!),"")</f>
        <v>#REF!</v>
      </c>
      <c r="P52" s="31" t="e">
        <f>IF(AND('Mapa riesgos corrupción'!#REF!="Muy Baja",'Mapa riesgos corrupción'!#REF!="Menor"),CONCATENATE("R7C",'Mapa riesgos corrupción'!#REF!),"")</f>
        <v>#REF!</v>
      </c>
      <c r="Q52" s="32" t="e">
        <f>IF(AND('Mapa riesgos corrupción'!#REF!="Muy Baja",'Mapa riesgos corrupción'!#REF!="Menor"),CONCATENATE("R7C",'Mapa riesgos corrupción'!#REF!),"")</f>
        <v>#REF!</v>
      </c>
      <c r="R52" s="32" t="e">
        <f>IF(AND('Mapa riesgos corrupción'!#REF!="Muy Baja",'Mapa riesgos corrupción'!#REF!="Menor"),CONCATENATE("R7C",'Mapa riesgos corrupción'!#REF!),"")</f>
        <v>#REF!</v>
      </c>
      <c r="S52" s="32" t="e">
        <f>IF(AND('Mapa riesgos corrupción'!#REF!="Muy Baja",'Mapa riesgos corrupción'!#REF!="Menor"),CONCATENATE("R7C",'Mapa riesgos corrupción'!#REF!),"")</f>
        <v>#REF!</v>
      </c>
      <c r="T52" s="32" t="e">
        <f>IF(AND('Mapa riesgos corrupción'!#REF!="Muy Baja",'Mapa riesgos corrupción'!#REF!="Menor"),CONCATENATE("R7C",'Mapa riesgos corrupción'!#REF!),"")</f>
        <v>#REF!</v>
      </c>
      <c r="U52" s="33" t="e">
        <f>IF(AND('Mapa riesgos corrupción'!#REF!="Muy Baja",'Mapa riesgos corrupción'!#REF!="Menor"),CONCATENATE("R7C",'Mapa riesgos corrupción'!#REF!),"")</f>
        <v>#REF!</v>
      </c>
      <c r="V52" s="22" t="e">
        <f>IF(AND('Mapa riesgos corrupción'!#REF!="Muy Baja",'Mapa riesgos corrupción'!#REF!="Moderado"),CONCATENATE("R7C",'Mapa riesgos corrupción'!#REF!),"")</f>
        <v>#REF!</v>
      </c>
      <c r="W52" s="23" t="e">
        <f>IF(AND('Mapa riesgos corrupción'!#REF!="Muy Baja",'Mapa riesgos corrupción'!#REF!="Moderado"),CONCATENATE("R7C",'Mapa riesgos corrupción'!#REF!),"")</f>
        <v>#REF!</v>
      </c>
      <c r="X52" s="23" t="e">
        <f>IF(AND('Mapa riesgos corrupción'!#REF!="Muy Baja",'Mapa riesgos corrupción'!#REF!="Moderado"),CONCATENATE("R7C",'Mapa riesgos corrupción'!#REF!),"")</f>
        <v>#REF!</v>
      </c>
      <c r="Y52" s="23" t="e">
        <f>IF(AND('Mapa riesgos corrupción'!#REF!="Muy Baja",'Mapa riesgos corrupción'!#REF!="Moderado"),CONCATENATE("R7C",'Mapa riesgos corrupción'!#REF!),"")</f>
        <v>#REF!</v>
      </c>
      <c r="Z52" s="23" t="e">
        <f>IF(AND('Mapa riesgos corrupción'!#REF!="Muy Baja",'Mapa riesgos corrupción'!#REF!="Moderado"),CONCATENATE("R7C",'Mapa riesgos corrupción'!#REF!),"")</f>
        <v>#REF!</v>
      </c>
      <c r="AA52" s="24" t="e">
        <f>IF(AND('Mapa riesgos corrupción'!#REF!="Muy Baja",'Mapa riesgos corrupción'!#REF!="Moderado"),CONCATENATE("R7C",'Mapa riesgos corrupción'!#REF!),"")</f>
        <v>#REF!</v>
      </c>
      <c r="AB52" s="7" t="e">
        <f>IF(AND('Mapa riesgos corrupción'!#REF!="Muy Baja",'Mapa riesgos corrupción'!#REF!="Mayor"),CONCATENATE("R7C",'Mapa riesgos corrupción'!#REF!),"")</f>
        <v>#REF!</v>
      </c>
      <c r="AC52" s="8" t="e">
        <f>IF(AND('Mapa riesgos corrupción'!#REF!="Muy Baja",'Mapa riesgos corrupción'!#REF!="Mayor"),CONCATENATE("R7C",'Mapa riesgos corrupción'!#REF!),"")</f>
        <v>#REF!</v>
      </c>
      <c r="AD52" s="8" t="e">
        <f>IF(AND('Mapa riesgos corrupción'!#REF!="Muy Baja",'Mapa riesgos corrupción'!#REF!="Mayor"),CONCATENATE("R7C",'Mapa riesgos corrupción'!#REF!),"")</f>
        <v>#REF!</v>
      </c>
      <c r="AE52" s="8" t="e">
        <f>IF(AND('Mapa riesgos corrupción'!#REF!="Muy Baja",'Mapa riesgos corrupción'!#REF!="Mayor"),CONCATENATE("R7C",'Mapa riesgos corrupción'!#REF!),"")</f>
        <v>#REF!</v>
      </c>
      <c r="AF52" s="8" t="e">
        <f>IF(AND('Mapa riesgos corrupción'!#REF!="Muy Baja",'Mapa riesgos corrupción'!#REF!="Mayor"),CONCATENATE("R7C",'Mapa riesgos corrupción'!#REF!),"")</f>
        <v>#REF!</v>
      </c>
      <c r="AG52" s="9" t="e">
        <f>IF(AND('Mapa riesgos corrupción'!#REF!="Muy Baja",'Mapa riesgos corrupción'!#REF!="Mayor"),CONCATENATE("R7C",'Mapa riesgos corrupción'!#REF!),"")</f>
        <v>#REF!</v>
      </c>
      <c r="AH52" s="10" t="e">
        <f>IF(AND('Mapa riesgos corrupción'!#REF!="Muy Baja",'Mapa riesgos corrupción'!#REF!="Catastrófico"),CONCATENATE("R7C",'Mapa riesgos corrupción'!#REF!),"")</f>
        <v>#REF!</v>
      </c>
      <c r="AI52" s="11" t="e">
        <f>IF(AND('Mapa riesgos corrupción'!#REF!="Muy Baja",'Mapa riesgos corrupción'!#REF!="Catastrófico"),CONCATENATE("R7C",'Mapa riesgos corrupción'!#REF!),"")</f>
        <v>#REF!</v>
      </c>
      <c r="AJ52" s="11" t="e">
        <f>IF(AND('Mapa riesgos corrupción'!#REF!="Muy Baja",'Mapa riesgos corrupción'!#REF!="Catastrófico"),CONCATENATE("R7C",'Mapa riesgos corrupción'!#REF!),"")</f>
        <v>#REF!</v>
      </c>
      <c r="AK52" s="11" t="e">
        <f>IF(AND('Mapa riesgos corrupción'!#REF!="Muy Baja",'Mapa riesgos corrupción'!#REF!="Catastrófico"),CONCATENATE("R7C",'Mapa riesgos corrupción'!#REF!),"")</f>
        <v>#REF!</v>
      </c>
      <c r="AL52" s="11" t="e">
        <f>IF(AND('Mapa riesgos corrupción'!#REF!="Muy Baja",'Mapa riesgos corrupción'!#REF!="Catastrófico"),CONCATENATE("R7C",'Mapa riesgos corrupción'!#REF!),"")</f>
        <v>#REF!</v>
      </c>
      <c r="AM52" s="12" t="e">
        <f>IF(AND('Mapa riesgos corrupción'!#REF!="Muy Baja",'Mapa riesgos corrupción'!#REF!="Catastrófico"),CONCATENATE("R7C",'Mapa riesgos corrupción'!#REF!),"")</f>
        <v>#REF!</v>
      </c>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row>
    <row r="53" spans="1:80" ht="15" customHeight="1" x14ac:dyDescent="0.25">
      <c r="A53" s="38"/>
      <c r="B53" s="432"/>
      <c r="C53" s="432"/>
      <c r="D53" s="433"/>
      <c r="E53" s="473"/>
      <c r="F53" s="474"/>
      <c r="G53" s="474"/>
      <c r="H53" s="474"/>
      <c r="I53" s="475"/>
      <c r="J53" s="31" t="e">
        <f>IF(AND('Mapa riesgos corrupción'!#REF!="Muy Baja",'Mapa riesgos corrupción'!#REF!="Leve"),CONCATENATE("R8C",'Mapa riesgos corrupción'!#REF!),"")</f>
        <v>#REF!</v>
      </c>
      <c r="K53" s="32" t="e">
        <f>IF(AND('Mapa riesgos corrupción'!#REF!="Muy Baja",'Mapa riesgos corrupción'!#REF!="Leve"),CONCATENATE("R8C",'Mapa riesgos corrupción'!#REF!),"")</f>
        <v>#REF!</v>
      </c>
      <c r="L53" s="32" t="e">
        <f>IF(AND('Mapa riesgos corrupción'!#REF!="Muy Baja",'Mapa riesgos corrupción'!#REF!="Leve"),CONCATENATE("R8C",'Mapa riesgos corrupción'!#REF!),"")</f>
        <v>#REF!</v>
      </c>
      <c r="M53" s="32" t="e">
        <f>IF(AND('Mapa riesgos corrupción'!#REF!="Muy Baja",'Mapa riesgos corrupción'!#REF!="Leve"),CONCATENATE("R8C",'Mapa riesgos corrupción'!#REF!),"")</f>
        <v>#REF!</v>
      </c>
      <c r="N53" s="32" t="e">
        <f>IF(AND('Mapa riesgos corrupción'!#REF!="Muy Baja",'Mapa riesgos corrupción'!#REF!="Leve"),CONCATENATE("R8C",'Mapa riesgos corrupción'!#REF!),"")</f>
        <v>#REF!</v>
      </c>
      <c r="O53" s="33" t="e">
        <f>IF(AND('Mapa riesgos corrupción'!#REF!="Muy Baja",'Mapa riesgos corrupción'!#REF!="Leve"),CONCATENATE("R8C",'Mapa riesgos corrupción'!#REF!),"")</f>
        <v>#REF!</v>
      </c>
      <c r="P53" s="31" t="e">
        <f>IF(AND('Mapa riesgos corrupción'!#REF!="Muy Baja",'Mapa riesgos corrupción'!#REF!="Menor"),CONCATENATE("R8C",'Mapa riesgos corrupción'!#REF!),"")</f>
        <v>#REF!</v>
      </c>
      <c r="Q53" s="32" t="e">
        <f>IF(AND('Mapa riesgos corrupción'!#REF!="Muy Baja",'Mapa riesgos corrupción'!#REF!="Menor"),CONCATENATE("R8C",'Mapa riesgos corrupción'!#REF!),"")</f>
        <v>#REF!</v>
      </c>
      <c r="R53" s="32" t="e">
        <f>IF(AND('Mapa riesgos corrupción'!#REF!="Muy Baja",'Mapa riesgos corrupción'!#REF!="Menor"),CONCATENATE("R8C",'Mapa riesgos corrupción'!#REF!),"")</f>
        <v>#REF!</v>
      </c>
      <c r="S53" s="32" t="e">
        <f>IF(AND('Mapa riesgos corrupción'!#REF!="Muy Baja",'Mapa riesgos corrupción'!#REF!="Menor"),CONCATENATE("R8C",'Mapa riesgos corrupción'!#REF!),"")</f>
        <v>#REF!</v>
      </c>
      <c r="T53" s="32" t="e">
        <f>IF(AND('Mapa riesgos corrupción'!#REF!="Muy Baja",'Mapa riesgos corrupción'!#REF!="Menor"),CONCATENATE("R8C",'Mapa riesgos corrupción'!#REF!),"")</f>
        <v>#REF!</v>
      </c>
      <c r="U53" s="33" t="e">
        <f>IF(AND('Mapa riesgos corrupción'!#REF!="Muy Baja",'Mapa riesgos corrupción'!#REF!="Menor"),CONCATENATE("R8C",'Mapa riesgos corrupción'!#REF!),"")</f>
        <v>#REF!</v>
      </c>
      <c r="V53" s="22" t="e">
        <f>IF(AND('Mapa riesgos corrupción'!#REF!="Muy Baja",'Mapa riesgos corrupción'!#REF!="Moderado"),CONCATENATE("R8C",'Mapa riesgos corrupción'!#REF!),"")</f>
        <v>#REF!</v>
      </c>
      <c r="W53" s="23" t="e">
        <f>IF(AND('Mapa riesgos corrupción'!#REF!="Muy Baja",'Mapa riesgos corrupción'!#REF!="Moderado"),CONCATENATE("R8C",'Mapa riesgos corrupción'!#REF!),"")</f>
        <v>#REF!</v>
      </c>
      <c r="X53" s="23" t="e">
        <f>IF(AND('Mapa riesgos corrupción'!#REF!="Muy Baja",'Mapa riesgos corrupción'!#REF!="Moderado"),CONCATENATE("R8C",'Mapa riesgos corrupción'!#REF!),"")</f>
        <v>#REF!</v>
      </c>
      <c r="Y53" s="23" t="e">
        <f>IF(AND('Mapa riesgos corrupción'!#REF!="Muy Baja",'Mapa riesgos corrupción'!#REF!="Moderado"),CONCATENATE("R8C",'Mapa riesgos corrupción'!#REF!),"")</f>
        <v>#REF!</v>
      </c>
      <c r="Z53" s="23" t="e">
        <f>IF(AND('Mapa riesgos corrupción'!#REF!="Muy Baja",'Mapa riesgos corrupción'!#REF!="Moderado"),CONCATENATE("R8C",'Mapa riesgos corrupción'!#REF!),"")</f>
        <v>#REF!</v>
      </c>
      <c r="AA53" s="24" t="e">
        <f>IF(AND('Mapa riesgos corrupción'!#REF!="Muy Baja",'Mapa riesgos corrupción'!#REF!="Moderado"),CONCATENATE("R8C",'Mapa riesgos corrupción'!#REF!),"")</f>
        <v>#REF!</v>
      </c>
      <c r="AB53" s="7" t="e">
        <f>IF(AND('Mapa riesgos corrupción'!#REF!="Muy Baja",'Mapa riesgos corrupción'!#REF!="Mayor"),CONCATENATE("R8C",'Mapa riesgos corrupción'!#REF!),"")</f>
        <v>#REF!</v>
      </c>
      <c r="AC53" s="8" t="e">
        <f>IF(AND('Mapa riesgos corrupción'!#REF!="Muy Baja",'Mapa riesgos corrupción'!#REF!="Mayor"),CONCATENATE("R8C",'Mapa riesgos corrupción'!#REF!),"")</f>
        <v>#REF!</v>
      </c>
      <c r="AD53" s="8" t="e">
        <f>IF(AND('Mapa riesgos corrupción'!#REF!="Muy Baja",'Mapa riesgos corrupción'!#REF!="Mayor"),CONCATENATE("R8C",'Mapa riesgos corrupción'!#REF!),"")</f>
        <v>#REF!</v>
      </c>
      <c r="AE53" s="8" t="e">
        <f>IF(AND('Mapa riesgos corrupción'!#REF!="Muy Baja",'Mapa riesgos corrupción'!#REF!="Mayor"),CONCATENATE("R8C",'Mapa riesgos corrupción'!#REF!),"")</f>
        <v>#REF!</v>
      </c>
      <c r="AF53" s="8" t="e">
        <f>IF(AND('Mapa riesgos corrupción'!#REF!="Muy Baja",'Mapa riesgos corrupción'!#REF!="Mayor"),CONCATENATE("R8C",'Mapa riesgos corrupción'!#REF!),"")</f>
        <v>#REF!</v>
      </c>
      <c r="AG53" s="9" t="e">
        <f>IF(AND('Mapa riesgos corrupción'!#REF!="Muy Baja",'Mapa riesgos corrupción'!#REF!="Mayor"),CONCATENATE("R8C",'Mapa riesgos corrupción'!#REF!),"")</f>
        <v>#REF!</v>
      </c>
      <c r="AH53" s="10" t="e">
        <f>IF(AND('Mapa riesgos corrupción'!#REF!="Muy Baja",'Mapa riesgos corrupción'!#REF!="Catastrófico"),CONCATENATE("R8C",'Mapa riesgos corrupción'!#REF!),"")</f>
        <v>#REF!</v>
      </c>
      <c r="AI53" s="11" t="e">
        <f>IF(AND('Mapa riesgos corrupción'!#REF!="Muy Baja",'Mapa riesgos corrupción'!#REF!="Catastrófico"),CONCATENATE("R8C",'Mapa riesgos corrupción'!#REF!),"")</f>
        <v>#REF!</v>
      </c>
      <c r="AJ53" s="11" t="e">
        <f>IF(AND('Mapa riesgos corrupción'!#REF!="Muy Baja",'Mapa riesgos corrupción'!#REF!="Catastrófico"),CONCATENATE("R8C",'Mapa riesgos corrupción'!#REF!),"")</f>
        <v>#REF!</v>
      </c>
      <c r="AK53" s="11" t="e">
        <f>IF(AND('Mapa riesgos corrupción'!#REF!="Muy Baja",'Mapa riesgos corrupción'!#REF!="Catastrófico"),CONCATENATE("R8C",'Mapa riesgos corrupción'!#REF!),"")</f>
        <v>#REF!</v>
      </c>
      <c r="AL53" s="11" t="e">
        <f>IF(AND('Mapa riesgos corrupción'!#REF!="Muy Baja",'Mapa riesgos corrupción'!#REF!="Catastrófico"),CONCATENATE("R8C",'Mapa riesgos corrupción'!#REF!),"")</f>
        <v>#REF!</v>
      </c>
      <c r="AM53" s="12" t="e">
        <f>IF(AND('Mapa riesgos corrupción'!#REF!="Muy Baja",'Mapa riesgos corrupción'!#REF!="Catastrófico"),CONCATENATE("R8C",'Mapa riesgos corrupción'!#REF!),"")</f>
        <v>#REF!</v>
      </c>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row>
    <row r="54" spans="1:80" ht="15" customHeight="1" x14ac:dyDescent="0.25">
      <c r="A54" s="38"/>
      <c r="B54" s="432"/>
      <c r="C54" s="432"/>
      <c r="D54" s="433"/>
      <c r="E54" s="473"/>
      <c r="F54" s="474"/>
      <c r="G54" s="474"/>
      <c r="H54" s="474"/>
      <c r="I54" s="475"/>
      <c r="J54" s="31" t="e">
        <f>IF(AND('Mapa riesgos corrupción'!#REF!="Muy Baja",'Mapa riesgos corrupción'!#REF!="Leve"),CONCATENATE("R9C",'Mapa riesgos corrupción'!#REF!),"")</f>
        <v>#REF!</v>
      </c>
      <c r="K54" s="32" t="e">
        <f>IF(AND('Mapa riesgos corrupción'!#REF!="Muy Baja",'Mapa riesgos corrupción'!#REF!="Leve"),CONCATENATE("R9C",'Mapa riesgos corrupción'!#REF!),"")</f>
        <v>#REF!</v>
      </c>
      <c r="L54" s="32" t="e">
        <f>IF(AND('Mapa riesgos corrupción'!#REF!="Muy Baja",'Mapa riesgos corrupción'!#REF!="Leve"),CONCATENATE("R9C",'Mapa riesgos corrupción'!#REF!),"")</f>
        <v>#REF!</v>
      </c>
      <c r="M54" s="32" t="e">
        <f>IF(AND('Mapa riesgos corrupción'!#REF!="Muy Baja",'Mapa riesgos corrupción'!#REF!="Leve"),CONCATENATE("R9C",'Mapa riesgos corrupción'!#REF!),"")</f>
        <v>#REF!</v>
      </c>
      <c r="N54" s="32" t="e">
        <f>IF(AND('Mapa riesgos corrupción'!#REF!="Muy Baja",'Mapa riesgos corrupción'!#REF!="Leve"),CONCATENATE("R9C",'Mapa riesgos corrupción'!#REF!),"")</f>
        <v>#REF!</v>
      </c>
      <c r="O54" s="33" t="e">
        <f>IF(AND('Mapa riesgos corrupción'!#REF!="Muy Baja",'Mapa riesgos corrupción'!#REF!="Leve"),CONCATENATE("R9C",'Mapa riesgos corrupción'!#REF!),"")</f>
        <v>#REF!</v>
      </c>
      <c r="P54" s="31" t="e">
        <f>IF(AND('Mapa riesgos corrupción'!#REF!="Muy Baja",'Mapa riesgos corrupción'!#REF!="Menor"),CONCATENATE("R9C",'Mapa riesgos corrupción'!#REF!),"")</f>
        <v>#REF!</v>
      </c>
      <c r="Q54" s="32" t="e">
        <f>IF(AND('Mapa riesgos corrupción'!#REF!="Muy Baja",'Mapa riesgos corrupción'!#REF!="Menor"),CONCATENATE("R9C",'Mapa riesgos corrupción'!#REF!),"")</f>
        <v>#REF!</v>
      </c>
      <c r="R54" s="32" t="e">
        <f>IF(AND('Mapa riesgos corrupción'!#REF!="Muy Baja",'Mapa riesgos corrupción'!#REF!="Menor"),CONCATENATE("R9C",'Mapa riesgos corrupción'!#REF!),"")</f>
        <v>#REF!</v>
      </c>
      <c r="S54" s="32" t="e">
        <f>IF(AND('Mapa riesgos corrupción'!#REF!="Muy Baja",'Mapa riesgos corrupción'!#REF!="Menor"),CONCATENATE("R9C",'Mapa riesgos corrupción'!#REF!),"")</f>
        <v>#REF!</v>
      </c>
      <c r="T54" s="32" t="e">
        <f>IF(AND('Mapa riesgos corrupción'!#REF!="Muy Baja",'Mapa riesgos corrupción'!#REF!="Menor"),CONCATENATE("R9C",'Mapa riesgos corrupción'!#REF!),"")</f>
        <v>#REF!</v>
      </c>
      <c r="U54" s="33" t="e">
        <f>IF(AND('Mapa riesgos corrupción'!#REF!="Muy Baja",'Mapa riesgos corrupción'!#REF!="Menor"),CONCATENATE("R9C",'Mapa riesgos corrupción'!#REF!),"")</f>
        <v>#REF!</v>
      </c>
      <c r="V54" s="22" t="e">
        <f>IF(AND('Mapa riesgos corrupción'!#REF!="Muy Baja",'Mapa riesgos corrupción'!#REF!="Moderado"),CONCATENATE("R9C",'Mapa riesgos corrupción'!#REF!),"")</f>
        <v>#REF!</v>
      </c>
      <c r="W54" s="23" t="e">
        <f>IF(AND('Mapa riesgos corrupción'!#REF!="Muy Baja",'Mapa riesgos corrupción'!#REF!="Moderado"),CONCATENATE("R9C",'Mapa riesgos corrupción'!#REF!),"")</f>
        <v>#REF!</v>
      </c>
      <c r="X54" s="23" t="e">
        <f>IF(AND('Mapa riesgos corrupción'!#REF!="Muy Baja",'Mapa riesgos corrupción'!#REF!="Moderado"),CONCATENATE("R9C",'Mapa riesgos corrupción'!#REF!),"")</f>
        <v>#REF!</v>
      </c>
      <c r="Y54" s="23" t="e">
        <f>IF(AND('Mapa riesgos corrupción'!#REF!="Muy Baja",'Mapa riesgos corrupción'!#REF!="Moderado"),CONCATENATE("R9C",'Mapa riesgos corrupción'!#REF!),"")</f>
        <v>#REF!</v>
      </c>
      <c r="Z54" s="23" t="e">
        <f>IF(AND('Mapa riesgos corrupción'!#REF!="Muy Baja",'Mapa riesgos corrupción'!#REF!="Moderado"),CONCATENATE("R9C",'Mapa riesgos corrupción'!#REF!),"")</f>
        <v>#REF!</v>
      </c>
      <c r="AA54" s="24" t="e">
        <f>IF(AND('Mapa riesgos corrupción'!#REF!="Muy Baja",'Mapa riesgos corrupción'!#REF!="Moderado"),CONCATENATE("R9C",'Mapa riesgos corrupción'!#REF!),"")</f>
        <v>#REF!</v>
      </c>
      <c r="AB54" s="7" t="e">
        <f>IF(AND('Mapa riesgos corrupción'!#REF!="Muy Baja",'Mapa riesgos corrupción'!#REF!="Mayor"),CONCATENATE("R9C",'Mapa riesgos corrupción'!#REF!),"")</f>
        <v>#REF!</v>
      </c>
      <c r="AC54" s="8" t="e">
        <f>IF(AND('Mapa riesgos corrupción'!#REF!="Muy Baja",'Mapa riesgos corrupción'!#REF!="Mayor"),CONCATENATE("R9C",'Mapa riesgos corrupción'!#REF!),"")</f>
        <v>#REF!</v>
      </c>
      <c r="AD54" s="8" t="e">
        <f>IF(AND('Mapa riesgos corrupción'!#REF!="Muy Baja",'Mapa riesgos corrupción'!#REF!="Mayor"),CONCATENATE("R9C",'Mapa riesgos corrupción'!#REF!),"")</f>
        <v>#REF!</v>
      </c>
      <c r="AE54" s="8" t="e">
        <f>IF(AND('Mapa riesgos corrupción'!#REF!="Muy Baja",'Mapa riesgos corrupción'!#REF!="Mayor"),CONCATENATE("R9C",'Mapa riesgos corrupción'!#REF!),"")</f>
        <v>#REF!</v>
      </c>
      <c r="AF54" s="8" t="e">
        <f>IF(AND('Mapa riesgos corrupción'!#REF!="Muy Baja",'Mapa riesgos corrupción'!#REF!="Mayor"),CONCATENATE("R9C",'Mapa riesgos corrupción'!#REF!),"")</f>
        <v>#REF!</v>
      </c>
      <c r="AG54" s="9" t="e">
        <f>IF(AND('Mapa riesgos corrupción'!#REF!="Muy Baja",'Mapa riesgos corrupción'!#REF!="Mayor"),CONCATENATE("R9C",'Mapa riesgos corrupción'!#REF!),"")</f>
        <v>#REF!</v>
      </c>
      <c r="AH54" s="10" t="e">
        <f>IF(AND('Mapa riesgos corrupción'!#REF!="Muy Baja",'Mapa riesgos corrupción'!#REF!="Catastrófico"),CONCATENATE("R9C",'Mapa riesgos corrupción'!#REF!),"")</f>
        <v>#REF!</v>
      </c>
      <c r="AI54" s="11" t="e">
        <f>IF(AND('Mapa riesgos corrupción'!#REF!="Muy Baja",'Mapa riesgos corrupción'!#REF!="Catastrófico"),CONCATENATE("R9C",'Mapa riesgos corrupción'!#REF!),"")</f>
        <v>#REF!</v>
      </c>
      <c r="AJ54" s="11" t="e">
        <f>IF(AND('Mapa riesgos corrupción'!#REF!="Muy Baja",'Mapa riesgos corrupción'!#REF!="Catastrófico"),CONCATENATE("R9C",'Mapa riesgos corrupción'!#REF!),"")</f>
        <v>#REF!</v>
      </c>
      <c r="AK54" s="11" t="e">
        <f>IF(AND('Mapa riesgos corrupción'!#REF!="Muy Baja",'Mapa riesgos corrupción'!#REF!="Catastrófico"),CONCATENATE("R9C",'Mapa riesgos corrupción'!#REF!),"")</f>
        <v>#REF!</v>
      </c>
      <c r="AL54" s="11" t="e">
        <f>IF(AND('Mapa riesgos corrupción'!#REF!="Muy Baja",'Mapa riesgos corrupción'!#REF!="Catastrófico"),CONCATENATE("R9C",'Mapa riesgos corrupción'!#REF!),"")</f>
        <v>#REF!</v>
      </c>
      <c r="AM54" s="12" t="e">
        <f>IF(AND('Mapa riesgos corrupción'!#REF!="Muy Baja",'Mapa riesgos corrupción'!#REF!="Catastrófico"),CONCATENATE("R9C",'Mapa riesgos corrupción'!#REF!),"")</f>
        <v>#REF!</v>
      </c>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row>
    <row r="55" spans="1:80" ht="15.75" customHeight="1" thickBot="1" x14ac:dyDescent="0.3">
      <c r="A55" s="38"/>
      <c r="B55" s="432"/>
      <c r="C55" s="432"/>
      <c r="D55" s="433"/>
      <c r="E55" s="476"/>
      <c r="F55" s="477"/>
      <c r="G55" s="477"/>
      <c r="H55" s="477"/>
      <c r="I55" s="478"/>
      <c r="J55" s="34" t="e">
        <f>IF(AND('Mapa riesgos corrupción'!#REF!="Muy Baja",'Mapa riesgos corrupción'!#REF!="Leve"),CONCATENATE("R10C",'Mapa riesgos corrupción'!#REF!),"")</f>
        <v>#REF!</v>
      </c>
      <c r="K55" s="35" t="e">
        <f>IF(AND('Mapa riesgos corrupción'!#REF!="Muy Baja",'Mapa riesgos corrupción'!#REF!="Leve"),CONCATENATE("R10C",'Mapa riesgos corrupción'!#REF!),"")</f>
        <v>#REF!</v>
      </c>
      <c r="L55" s="35" t="e">
        <f>IF(AND('Mapa riesgos corrupción'!#REF!="Muy Baja",'Mapa riesgos corrupción'!#REF!="Leve"),CONCATENATE("R10C",'Mapa riesgos corrupción'!#REF!),"")</f>
        <v>#REF!</v>
      </c>
      <c r="M55" s="35" t="e">
        <f>IF(AND('Mapa riesgos corrupción'!#REF!="Muy Baja",'Mapa riesgos corrupción'!#REF!="Leve"),CONCATENATE("R10C",'Mapa riesgos corrupción'!#REF!),"")</f>
        <v>#REF!</v>
      </c>
      <c r="N55" s="35" t="e">
        <f>IF(AND('Mapa riesgos corrupción'!#REF!="Muy Baja",'Mapa riesgos corrupción'!#REF!="Leve"),CONCATENATE("R10C",'Mapa riesgos corrupción'!#REF!),"")</f>
        <v>#REF!</v>
      </c>
      <c r="O55" s="36" t="e">
        <f>IF(AND('Mapa riesgos corrupción'!#REF!="Muy Baja",'Mapa riesgos corrupción'!#REF!="Leve"),CONCATENATE("R10C",'Mapa riesgos corrupción'!#REF!),"")</f>
        <v>#REF!</v>
      </c>
      <c r="P55" s="34" t="e">
        <f>IF(AND('Mapa riesgos corrupción'!#REF!="Muy Baja",'Mapa riesgos corrupción'!#REF!="Menor"),CONCATENATE("R10C",'Mapa riesgos corrupción'!#REF!),"")</f>
        <v>#REF!</v>
      </c>
      <c r="Q55" s="35" t="e">
        <f>IF(AND('Mapa riesgos corrupción'!#REF!="Muy Baja",'Mapa riesgos corrupción'!#REF!="Menor"),CONCATENATE("R10C",'Mapa riesgos corrupción'!#REF!),"")</f>
        <v>#REF!</v>
      </c>
      <c r="R55" s="35" t="e">
        <f>IF(AND('Mapa riesgos corrupción'!#REF!="Muy Baja",'Mapa riesgos corrupción'!#REF!="Menor"),CONCATENATE("R10C",'Mapa riesgos corrupción'!#REF!),"")</f>
        <v>#REF!</v>
      </c>
      <c r="S55" s="35" t="e">
        <f>IF(AND('Mapa riesgos corrupción'!#REF!="Muy Baja",'Mapa riesgos corrupción'!#REF!="Menor"),CONCATENATE("R10C",'Mapa riesgos corrupción'!#REF!),"")</f>
        <v>#REF!</v>
      </c>
      <c r="T55" s="35" t="e">
        <f>IF(AND('Mapa riesgos corrupción'!#REF!="Muy Baja",'Mapa riesgos corrupción'!#REF!="Menor"),CONCATENATE("R10C",'Mapa riesgos corrupción'!#REF!),"")</f>
        <v>#REF!</v>
      </c>
      <c r="U55" s="36" t="e">
        <f>IF(AND('Mapa riesgos corrupción'!#REF!="Muy Baja",'Mapa riesgos corrupción'!#REF!="Menor"),CONCATENATE("R10C",'Mapa riesgos corrupción'!#REF!),"")</f>
        <v>#REF!</v>
      </c>
      <c r="V55" s="25" t="e">
        <f>IF(AND('Mapa riesgos corrupción'!#REF!="Muy Baja",'Mapa riesgos corrupción'!#REF!="Moderado"),CONCATENATE("R10C",'Mapa riesgos corrupción'!#REF!),"")</f>
        <v>#REF!</v>
      </c>
      <c r="W55" s="26" t="e">
        <f>IF(AND('Mapa riesgos corrupción'!#REF!="Muy Baja",'Mapa riesgos corrupción'!#REF!="Moderado"),CONCATENATE("R10C",'Mapa riesgos corrupción'!#REF!),"")</f>
        <v>#REF!</v>
      </c>
      <c r="X55" s="26" t="e">
        <f>IF(AND('Mapa riesgos corrupción'!#REF!="Muy Baja",'Mapa riesgos corrupción'!#REF!="Moderado"),CONCATENATE("R10C",'Mapa riesgos corrupción'!#REF!),"")</f>
        <v>#REF!</v>
      </c>
      <c r="Y55" s="26" t="e">
        <f>IF(AND('Mapa riesgos corrupción'!#REF!="Muy Baja",'Mapa riesgos corrupción'!#REF!="Moderado"),CONCATENATE("R10C",'Mapa riesgos corrupción'!#REF!),"")</f>
        <v>#REF!</v>
      </c>
      <c r="Z55" s="26" t="e">
        <f>IF(AND('Mapa riesgos corrupción'!#REF!="Muy Baja",'Mapa riesgos corrupción'!#REF!="Moderado"),CONCATENATE("R10C",'Mapa riesgos corrupción'!#REF!),"")</f>
        <v>#REF!</v>
      </c>
      <c r="AA55" s="27" t="e">
        <f>IF(AND('Mapa riesgos corrupción'!#REF!="Muy Baja",'Mapa riesgos corrupción'!#REF!="Moderado"),CONCATENATE("R10C",'Mapa riesgos corrupción'!#REF!),"")</f>
        <v>#REF!</v>
      </c>
      <c r="AB55" s="13" t="e">
        <f>IF(AND('Mapa riesgos corrupción'!#REF!="Muy Baja",'Mapa riesgos corrupción'!#REF!="Mayor"),CONCATENATE("R10C",'Mapa riesgos corrupción'!#REF!),"")</f>
        <v>#REF!</v>
      </c>
      <c r="AC55" s="14" t="e">
        <f>IF(AND('Mapa riesgos corrupción'!#REF!="Muy Baja",'Mapa riesgos corrupción'!#REF!="Mayor"),CONCATENATE("R10C",'Mapa riesgos corrupción'!#REF!),"")</f>
        <v>#REF!</v>
      </c>
      <c r="AD55" s="14" t="e">
        <f>IF(AND('Mapa riesgos corrupción'!#REF!="Muy Baja",'Mapa riesgos corrupción'!#REF!="Mayor"),CONCATENATE("R10C",'Mapa riesgos corrupción'!#REF!),"")</f>
        <v>#REF!</v>
      </c>
      <c r="AE55" s="14" t="e">
        <f>IF(AND('Mapa riesgos corrupción'!#REF!="Muy Baja",'Mapa riesgos corrupción'!#REF!="Mayor"),CONCATENATE("R10C",'Mapa riesgos corrupción'!#REF!),"")</f>
        <v>#REF!</v>
      </c>
      <c r="AF55" s="14" t="e">
        <f>IF(AND('Mapa riesgos corrupción'!#REF!="Muy Baja",'Mapa riesgos corrupción'!#REF!="Mayor"),CONCATENATE("R10C",'Mapa riesgos corrupción'!#REF!),"")</f>
        <v>#REF!</v>
      </c>
      <c r="AG55" s="15" t="e">
        <f>IF(AND('Mapa riesgos corrupción'!#REF!="Muy Baja",'Mapa riesgos corrupción'!#REF!="Mayor"),CONCATENATE("R10C",'Mapa riesgos corrupción'!#REF!),"")</f>
        <v>#REF!</v>
      </c>
      <c r="AH55" s="16" t="e">
        <f>IF(AND('Mapa riesgos corrupción'!#REF!="Muy Baja",'Mapa riesgos corrupción'!#REF!="Catastrófico"),CONCATENATE("R10C",'Mapa riesgos corrupción'!#REF!),"")</f>
        <v>#REF!</v>
      </c>
      <c r="AI55" s="17" t="e">
        <f>IF(AND('Mapa riesgos corrupción'!#REF!="Muy Baja",'Mapa riesgos corrupción'!#REF!="Catastrófico"),CONCATENATE("R10C",'Mapa riesgos corrupción'!#REF!),"")</f>
        <v>#REF!</v>
      </c>
      <c r="AJ55" s="17" t="e">
        <f>IF(AND('Mapa riesgos corrupción'!#REF!="Muy Baja",'Mapa riesgos corrupción'!#REF!="Catastrófico"),CONCATENATE("R10C",'Mapa riesgos corrupción'!#REF!),"")</f>
        <v>#REF!</v>
      </c>
      <c r="AK55" s="17" t="e">
        <f>IF(AND('Mapa riesgos corrupción'!#REF!="Muy Baja",'Mapa riesgos corrupción'!#REF!="Catastrófico"),CONCATENATE("R10C",'Mapa riesgos corrupción'!#REF!),"")</f>
        <v>#REF!</v>
      </c>
      <c r="AL55" s="17" t="e">
        <f>IF(AND('Mapa riesgos corrupción'!#REF!="Muy Baja",'Mapa riesgos corrupción'!#REF!="Catastrófico"),CONCATENATE("R10C",'Mapa riesgos corrupción'!#REF!),"")</f>
        <v>#REF!</v>
      </c>
      <c r="AM55" s="18" t="e">
        <f>IF(AND('Mapa riesgos corrupción'!#REF!="Muy Baja",'Mapa riesgos corrupción'!#REF!="Catastrófico"),CONCATENATE("R10C",'Mapa riesgos corrupción'!#REF!),"")</f>
        <v>#REF!</v>
      </c>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row>
    <row r="56" spans="1:80" x14ac:dyDescent="0.25">
      <c r="A56" s="38"/>
      <c r="B56" s="38"/>
      <c r="C56" s="38"/>
      <c r="D56" s="38"/>
      <c r="E56" s="38"/>
      <c r="F56" s="38"/>
      <c r="G56" s="38"/>
      <c r="H56" s="38"/>
      <c r="I56" s="38"/>
      <c r="J56" s="470" t="s">
        <v>557</v>
      </c>
      <c r="K56" s="471"/>
      <c r="L56" s="471"/>
      <c r="M56" s="471"/>
      <c r="N56" s="471"/>
      <c r="O56" s="472"/>
      <c r="P56" s="470" t="s">
        <v>558</v>
      </c>
      <c r="Q56" s="471"/>
      <c r="R56" s="471"/>
      <c r="S56" s="471"/>
      <c r="T56" s="471"/>
      <c r="U56" s="472"/>
      <c r="V56" s="470" t="s">
        <v>559</v>
      </c>
      <c r="W56" s="471"/>
      <c r="X56" s="471"/>
      <c r="Y56" s="471"/>
      <c r="Z56" s="471"/>
      <c r="AA56" s="472"/>
      <c r="AB56" s="470" t="s">
        <v>560</v>
      </c>
      <c r="AC56" s="479"/>
      <c r="AD56" s="471"/>
      <c r="AE56" s="471"/>
      <c r="AF56" s="471"/>
      <c r="AG56" s="472"/>
      <c r="AH56" s="470" t="s">
        <v>561</v>
      </c>
      <c r="AI56" s="471"/>
      <c r="AJ56" s="471"/>
      <c r="AK56" s="471"/>
      <c r="AL56" s="471"/>
      <c r="AM56" s="472"/>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row>
    <row r="57" spans="1:80" x14ac:dyDescent="0.25">
      <c r="A57" s="38"/>
      <c r="B57" s="38"/>
      <c r="C57" s="38"/>
      <c r="D57" s="38"/>
      <c r="E57" s="38"/>
      <c r="F57" s="38"/>
      <c r="G57" s="38"/>
      <c r="H57" s="38"/>
      <c r="I57" s="38"/>
      <c r="J57" s="473"/>
      <c r="K57" s="474"/>
      <c r="L57" s="474"/>
      <c r="M57" s="474"/>
      <c r="N57" s="474"/>
      <c r="O57" s="475"/>
      <c r="P57" s="473"/>
      <c r="Q57" s="474"/>
      <c r="R57" s="474"/>
      <c r="S57" s="474"/>
      <c r="T57" s="474"/>
      <c r="U57" s="475"/>
      <c r="V57" s="473"/>
      <c r="W57" s="474"/>
      <c r="X57" s="474"/>
      <c r="Y57" s="474"/>
      <c r="Z57" s="474"/>
      <c r="AA57" s="475"/>
      <c r="AB57" s="473"/>
      <c r="AC57" s="474"/>
      <c r="AD57" s="474"/>
      <c r="AE57" s="474"/>
      <c r="AF57" s="474"/>
      <c r="AG57" s="475"/>
      <c r="AH57" s="473"/>
      <c r="AI57" s="474"/>
      <c r="AJ57" s="474"/>
      <c r="AK57" s="474"/>
      <c r="AL57" s="474"/>
      <c r="AM57" s="475"/>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row>
    <row r="58" spans="1:80" x14ac:dyDescent="0.25">
      <c r="A58" s="38"/>
      <c r="B58" s="38"/>
      <c r="C58" s="38"/>
      <c r="D58" s="38"/>
      <c r="E58" s="38"/>
      <c r="F58" s="38"/>
      <c r="G58" s="38"/>
      <c r="H58" s="38"/>
      <c r="I58" s="38"/>
      <c r="J58" s="473"/>
      <c r="K58" s="474"/>
      <c r="L58" s="474"/>
      <c r="M58" s="474"/>
      <c r="N58" s="474"/>
      <c r="O58" s="475"/>
      <c r="P58" s="473"/>
      <c r="Q58" s="474"/>
      <c r="R58" s="474"/>
      <c r="S58" s="474"/>
      <c r="T58" s="474"/>
      <c r="U58" s="475"/>
      <c r="V58" s="473"/>
      <c r="W58" s="474"/>
      <c r="X58" s="474"/>
      <c r="Y58" s="474"/>
      <c r="Z58" s="474"/>
      <c r="AA58" s="475"/>
      <c r="AB58" s="473"/>
      <c r="AC58" s="474"/>
      <c r="AD58" s="474"/>
      <c r="AE58" s="474"/>
      <c r="AF58" s="474"/>
      <c r="AG58" s="475"/>
      <c r="AH58" s="473"/>
      <c r="AI58" s="474"/>
      <c r="AJ58" s="474"/>
      <c r="AK58" s="474"/>
      <c r="AL58" s="474"/>
      <c r="AM58" s="475"/>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row>
    <row r="59" spans="1:80" x14ac:dyDescent="0.25">
      <c r="A59" s="38"/>
      <c r="B59" s="38"/>
      <c r="C59" s="38"/>
      <c r="D59" s="38"/>
      <c r="E59" s="38"/>
      <c r="F59" s="38"/>
      <c r="G59" s="38"/>
      <c r="H59" s="38"/>
      <c r="I59" s="38"/>
      <c r="J59" s="473"/>
      <c r="K59" s="474"/>
      <c r="L59" s="474"/>
      <c r="M59" s="474"/>
      <c r="N59" s="474"/>
      <c r="O59" s="475"/>
      <c r="P59" s="473"/>
      <c r="Q59" s="474"/>
      <c r="R59" s="474"/>
      <c r="S59" s="474"/>
      <c r="T59" s="474"/>
      <c r="U59" s="475"/>
      <c r="V59" s="473"/>
      <c r="W59" s="474"/>
      <c r="X59" s="474"/>
      <c r="Y59" s="474"/>
      <c r="Z59" s="474"/>
      <c r="AA59" s="475"/>
      <c r="AB59" s="473"/>
      <c r="AC59" s="474"/>
      <c r="AD59" s="474"/>
      <c r="AE59" s="474"/>
      <c r="AF59" s="474"/>
      <c r="AG59" s="475"/>
      <c r="AH59" s="473"/>
      <c r="AI59" s="474"/>
      <c r="AJ59" s="474"/>
      <c r="AK59" s="474"/>
      <c r="AL59" s="474"/>
      <c r="AM59" s="475"/>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row>
    <row r="60" spans="1:80" x14ac:dyDescent="0.25">
      <c r="A60" s="38"/>
      <c r="B60" s="38"/>
      <c r="C60" s="38"/>
      <c r="D60" s="38"/>
      <c r="E60" s="38"/>
      <c r="F60" s="38"/>
      <c r="G60" s="38"/>
      <c r="H60" s="38"/>
      <c r="I60" s="38"/>
      <c r="J60" s="473"/>
      <c r="K60" s="474"/>
      <c r="L60" s="474"/>
      <c r="M60" s="474"/>
      <c r="N60" s="474"/>
      <c r="O60" s="475"/>
      <c r="P60" s="473"/>
      <c r="Q60" s="474"/>
      <c r="R60" s="474"/>
      <c r="S60" s="474"/>
      <c r="T60" s="474"/>
      <c r="U60" s="475"/>
      <c r="V60" s="473"/>
      <c r="W60" s="474"/>
      <c r="X60" s="474"/>
      <c r="Y60" s="474"/>
      <c r="Z60" s="474"/>
      <c r="AA60" s="475"/>
      <c r="AB60" s="473"/>
      <c r="AC60" s="474"/>
      <c r="AD60" s="474"/>
      <c r="AE60" s="474"/>
      <c r="AF60" s="474"/>
      <c r="AG60" s="475"/>
      <c r="AH60" s="473"/>
      <c r="AI60" s="474"/>
      <c r="AJ60" s="474"/>
      <c r="AK60" s="474"/>
      <c r="AL60" s="474"/>
      <c r="AM60" s="475"/>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row>
    <row r="61" spans="1:80" ht="15.75" thickBot="1" x14ac:dyDescent="0.3">
      <c r="A61" s="38"/>
      <c r="B61" s="38"/>
      <c r="C61" s="38"/>
      <c r="D61" s="38"/>
      <c r="E61" s="38"/>
      <c r="F61" s="38"/>
      <c r="G61" s="38"/>
      <c r="H61" s="38"/>
      <c r="I61" s="38"/>
      <c r="J61" s="476"/>
      <c r="K61" s="477"/>
      <c r="L61" s="477"/>
      <c r="M61" s="477"/>
      <c r="N61" s="477"/>
      <c r="O61" s="478"/>
      <c r="P61" s="476"/>
      <c r="Q61" s="477"/>
      <c r="R61" s="477"/>
      <c r="S61" s="477"/>
      <c r="T61" s="477"/>
      <c r="U61" s="478"/>
      <c r="V61" s="476"/>
      <c r="W61" s="477"/>
      <c r="X61" s="477"/>
      <c r="Y61" s="477"/>
      <c r="Z61" s="477"/>
      <c r="AA61" s="478"/>
      <c r="AB61" s="476"/>
      <c r="AC61" s="477"/>
      <c r="AD61" s="477"/>
      <c r="AE61" s="477"/>
      <c r="AF61" s="477"/>
      <c r="AG61" s="478"/>
      <c r="AH61" s="476"/>
      <c r="AI61" s="477"/>
      <c r="AJ61" s="477"/>
      <c r="AK61" s="477"/>
      <c r="AL61" s="477"/>
      <c r="AM61" s="47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row>
    <row r="62" spans="1:80"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row>
    <row r="63" spans="1:80" ht="15" customHeight="1" x14ac:dyDescent="0.25">
      <c r="A63" s="38"/>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8"/>
      <c r="AV63" s="38"/>
      <c r="AW63" s="38"/>
      <c r="AX63" s="38"/>
      <c r="AY63" s="38"/>
      <c r="AZ63" s="38"/>
      <c r="BA63" s="38"/>
      <c r="BB63" s="38"/>
      <c r="BC63" s="38"/>
      <c r="BD63" s="38"/>
      <c r="BE63" s="38"/>
      <c r="BF63" s="38"/>
      <c r="BG63" s="38"/>
      <c r="BH63" s="38"/>
    </row>
    <row r="64" spans="1:80" ht="15" customHeight="1" x14ac:dyDescent="0.25">
      <c r="A64" s="38"/>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8"/>
      <c r="AV64" s="38"/>
      <c r="AW64" s="38"/>
      <c r="AX64" s="38"/>
      <c r="AY64" s="38"/>
      <c r="AZ64" s="38"/>
      <c r="BA64" s="38"/>
      <c r="BB64" s="38"/>
      <c r="BC64" s="38"/>
      <c r="BD64" s="38"/>
      <c r="BE64" s="38"/>
      <c r="BF64" s="38"/>
      <c r="BG64" s="38"/>
      <c r="BH64" s="38"/>
    </row>
    <row r="65" spans="1:60"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row>
    <row r="66" spans="1:60"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row>
    <row r="67" spans="1:60"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row>
    <row r="68" spans="1:60"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row>
    <row r="69" spans="1:60"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row>
    <row r="70" spans="1:60"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row>
    <row r="71" spans="1:60"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row>
    <row r="72" spans="1:60"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row>
    <row r="73" spans="1:60"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row>
    <row r="74" spans="1:60"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row>
    <row r="75" spans="1:60"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row>
    <row r="76" spans="1:60"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row>
    <row r="77" spans="1:60"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row>
    <row r="78" spans="1:60"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row>
    <row r="79" spans="1:60"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row>
    <row r="80" spans="1:60"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row>
    <row r="81" spans="1:60"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row>
    <row r="82" spans="1:60"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row>
    <row r="83" spans="1:60"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row>
    <row r="84" spans="1:60"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row>
    <row r="85" spans="1:60"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row>
    <row r="86" spans="1:60"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row>
    <row r="87" spans="1:60"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row>
    <row r="88" spans="1:60"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row>
    <row r="89" spans="1:60"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row>
    <row r="90" spans="1:60"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row>
    <row r="91" spans="1:60"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row>
    <row r="92" spans="1:60"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row>
    <row r="93" spans="1:60"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row>
    <row r="94" spans="1:60"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row>
    <row r="95" spans="1:60"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row>
    <row r="96" spans="1:60"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row>
    <row r="97" spans="1:60"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row>
    <row r="98" spans="1:60"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row>
    <row r="99" spans="1:60"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row>
    <row r="100" spans="1:60"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row>
    <row r="101" spans="1:60"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row>
    <row r="102" spans="1:60"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row>
    <row r="103" spans="1:60"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row>
    <row r="104" spans="1:60"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row>
    <row r="105" spans="1:60"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row>
    <row r="106" spans="1:60"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row>
    <row r="107" spans="1:60"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row>
    <row r="108" spans="1:60"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row>
    <row r="109" spans="1:60"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row>
    <row r="110" spans="1:60"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row>
    <row r="111" spans="1:60"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row>
    <row r="112" spans="1:60"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row>
    <row r="113" spans="1:60"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row>
    <row r="114" spans="1:60"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row>
    <row r="115" spans="1:60"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row>
    <row r="116" spans="1:60"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row>
    <row r="117" spans="1:60"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row>
    <row r="118" spans="1:60"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row>
    <row r="119" spans="1:60"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row>
    <row r="120" spans="1:60"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row>
    <row r="121" spans="1:60"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row>
    <row r="122" spans="1:60"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row>
    <row r="123" spans="1:60"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row>
    <row r="124" spans="1:60"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row>
    <row r="125" spans="1:60"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row>
    <row r="126" spans="1:60"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row>
    <row r="127" spans="1:60"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row>
    <row r="128" spans="1:60"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row>
    <row r="129" spans="1:60"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row>
    <row r="130" spans="1:60"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row>
    <row r="131" spans="1:60"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row>
    <row r="132" spans="1:60"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row>
    <row r="133" spans="1:60"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row>
    <row r="134" spans="1:60"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row>
    <row r="135" spans="1:60"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row>
    <row r="136" spans="1:60"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row>
    <row r="137" spans="1:60"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row>
    <row r="138" spans="1:60"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row>
    <row r="139" spans="1:60"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row>
    <row r="140" spans="1:60"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row>
    <row r="141" spans="1:60"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row>
    <row r="142" spans="1:60"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row>
    <row r="143" spans="1:60"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row>
    <row r="144" spans="1:60"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row>
    <row r="145" spans="1:60"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row>
    <row r="146" spans="1:60"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row>
    <row r="147" spans="1:60"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row>
    <row r="148" spans="1:60"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row>
    <row r="149" spans="1:60"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row>
    <row r="150" spans="1:60"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row>
    <row r="151" spans="1:60"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row>
    <row r="152" spans="1:60"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row>
    <row r="153" spans="1:60"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row>
    <row r="154" spans="1:60"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row>
    <row r="155" spans="1:60"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row>
    <row r="156" spans="1:60"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row>
    <row r="157" spans="1:60"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row>
    <row r="158" spans="1:60"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row>
    <row r="159" spans="1:60"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row>
    <row r="160" spans="1:60"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row>
    <row r="161" spans="1:60"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row>
    <row r="162" spans="1:60"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row>
    <row r="163" spans="1:60"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row>
    <row r="164" spans="1:60"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row>
    <row r="165" spans="1:60"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row>
    <row r="166" spans="1:60"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row>
    <row r="167" spans="1:60"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row>
    <row r="168" spans="1:60"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row>
    <row r="169" spans="1:60"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row>
    <row r="170" spans="1:60"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row>
    <row r="171" spans="1:60"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row>
    <row r="172" spans="1:60"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row>
    <row r="173" spans="1:60"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row>
    <row r="174" spans="1:60"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row>
    <row r="175" spans="1:60"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row>
    <row r="176" spans="1:60"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row>
    <row r="177" spans="1:60"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row>
    <row r="178" spans="1:60"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row>
    <row r="179" spans="1:60"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row>
    <row r="180" spans="1:60"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row>
    <row r="181" spans="1:60"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row>
    <row r="182" spans="1:60"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row>
    <row r="183" spans="1:60"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row>
    <row r="184" spans="1:60"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row>
    <row r="185" spans="1:60" x14ac:dyDescent="0.2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row>
    <row r="186" spans="1:60" x14ac:dyDescent="0.2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row>
    <row r="187" spans="1:60" x14ac:dyDescent="0.2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row>
    <row r="188" spans="1:60" x14ac:dyDescent="0.2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row>
    <row r="189" spans="1:60" x14ac:dyDescent="0.2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row>
    <row r="190" spans="1:60" x14ac:dyDescent="0.2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row>
    <row r="191" spans="1:60" x14ac:dyDescent="0.25">
      <c r="A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row>
    <row r="192" spans="1:60" x14ac:dyDescent="0.25">
      <c r="A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row>
    <row r="193" spans="1:60" x14ac:dyDescent="0.25">
      <c r="A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row>
    <row r="194" spans="1:60" x14ac:dyDescent="0.25">
      <c r="A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row>
    <row r="195" spans="1:60" x14ac:dyDescent="0.25">
      <c r="A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row>
    <row r="196" spans="1:60" x14ac:dyDescent="0.25">
      <c r="A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row>
    <row r="197" spans="1:60" x14ac:dyDescent="0.25">
      <c r="A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row>
    <row r="198" spans="1:60" x14ac:dyDescent="0.25">
      <c r="A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row>
    <row r="199" spans="1:60" x14ac:dyDescent="0.25">
      <c r="A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row>
    <row r="200" spans="1:60" x14ac:dyDescent="0.25">
      <c r="A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row>
    <row r="201" spans="1:60" x14ac:dyDescent="0.25">
      <c r="A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row>
    <row r="202" spans="1:60" x14ac:dyDescent="0.25">
      <c r="A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row>
    <row r="203" spans="1:60" x14ac:dyDescent="0.25">
      <c r="A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row>
    <row r="204" spans="1:60" x14ac:dyDescent="0.25">
      <c r="A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row>
    <row r="205" spans="1:60" x14ac:dyDescent="0.25">
      <c r="A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row>
    <row r="206" spans="1:60" x14ac:dyDescent="0.25">
      <c r="A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row>
    <row r="207" spans="1:60" x14ac:dyDescent="0.25">
      <c r="A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row>
    <row r="208" spans="1:60" x14ac:dyDescent="0.25">
      <c r="A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row>
    <row r="209" spans="1:60" x14ac:dyDescent="0.25">
      <c r="A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row>
    <row r="210" spans="1:60" x14ac:dyDescent="0.25">
      <c r="A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row>
    <row r="211" spans="1:60" x14ac:dyDescent="0.25">
      <c r="A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row>
    <row r="212" spans="1:60" x14ac:dyDescent="0.25">
      <c r="A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row>
    <row r="213" spans="1:60" x14ac:dyDescent="0.25">
      <c r="A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row>
    <row r="214" spans="1:60" x14ac:dyDescent="0.25">
      <c r="A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row>
    <row r="215" spans="1:60" x14ac:dyDescent="0.25">
      <c r="A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row>
    <row r="216" spans="1:60" x14ac:dyDescent="0.25">
      <c r="A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row>
    <row r="217" spans="1:60" x14ac:dyDescent="0.25">
      <c r="A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row>
    <row r="218" spans="1:60" x14ac:dyDescent="0.25">
      <c r="A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row>
    <row r="219" spans="1:60" x14ac:dyDescent="0.25">
      <c r="A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row>
    <row r="220" spans="1:60" x14ac:dyDescent="0.25">
      <c r="A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row>
    <row r="221" spans="1:60" x14ac:dyDescent="0.25">
      <c r="A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row>
    <row r="222" spans="1:60" x14ac:dyDescent="0.25">
      <c r="A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row>
    <row r="223" spans="1:60" x14ac:dyDescent="0.25">
      <c r="A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row>
    <row r="224" spans="1:60" x14ac:dyDescent="0.25">
      <c r="A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row>
    <row r="225" spans="1:60" x14ac:dyDescent="0.25">
      <c r="A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row>
    <row r="226" spans="1:60" x14ac:dyDescent="0.25">
      <c r="A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row>
    <row r="227" spans="1:60" x14ac:dyDescent="0.25">
      <c r="A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row>
    <row r="228" spans="1:60" x14ac:dyDescent="0.25">
      <c r="A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row>
    <row r="229" spans="1:60" x14ac:dyDescent="0.25">
      <c r="A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row>
    <row r="230" spans="1:60" x14ac:dyDescent="0.25">
      <c r="A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row>
    <row r="231" spans="1:60" x14ac:dyDescent="0.25">
      <c r="A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row>
    <row r="232" spans="1:60" x14ac:dyDescent="0.25">
      <c r="A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row>
    <row r="233" spans="1:60" x14ac:dyDescent="0.25">
      <c r="A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row>
    <row r="234" spans="1:60" x14ac:dyDescent="0.25">
      <c r="A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row>
    <row r="235" spans="1:60" x14ac:dyDescent="0.25">
      <c r="A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row>
    <row r="236" spans="1:60" x14ac:dyDescent="0.25">
      <c r="A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row>
    <row r="237" spans="1:60" x14ac:dyDescent="0.25">
      <c r="A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row>
    <row r="238" spans="1:60" x14ac:dyDescent="0.25">
      <c r="A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row>
    <row r="239" spans="1:60" x14ac:dyDescent="0.25">
      <c r="A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row>
    <row r="240" spans="1:60" x14ac:dyDescent="0.25">
      <c r="A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row>
    <row r="241" spans="1:60" x14ac:dyDescent="0.25">
      <c r="A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row>
    <row r="242" spans="1:60" x14ac:dyDescent="0.25">
      <c r="A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row>
    <row r="243" spans="1:60" x14ac:dyDescent="0.25">
      <c r="A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row>
    <row r="244" spans="1:60" x14ac:dyDescent="0.25">
      <c r="A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row>
    <row r="245" spans="1:60" x14ac:dyDescent="0.25">
      <c r="A245" s="38"/>
    </row>
    <row r="246" spans="1:60" x14ac:dyDescent="0.25">
      <c r="A246" s="38"/>
    </row>
    <row r="247" spans="1:60" x14ac:dyDescent="0.25">
      <c r="A247" s="38"/>
    </row>
    <row r="248" spans="1:60" x14ac:dyDescent="0.25">
      <c r="A248" s="38"/>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rintOptions horizontalCentered="1" verticalCentered="1"/>
  <pageMargins left="0.78740157480314965" right="0.78740157480314965" top="1.9685039370078741" bottom="0.78740157480314965" header="0.39370078740157483" footer="0.39370078740157483"/>
  <pageSetup scale="35" orientation="landscape" verticalDpi="597" r:id="rId1"/>
  <headerFooter>
    <oddHeader>&amp;L&amp;G
&amp;"Arial,Normal"&amp;12POLÍTICA DE GESTIÓN DEL RIESGO
Código: E-FO-017 | Versión: 11 | Diciembre 15 de 2023&amp;"-,Normal"&amp;11
&amp;R&amp;G</oddHeader>
    <oddFooter xml:space="preserve">&amp;L&amp;"Arial,Normal"&amp;12Carrera 10 No. 97A-13, Piso 6, Torre A | Bogotá D.C. | PBX: (+57) 601 601 2424 
Línea gratuita nacional: 018000413795 | Código postal: 110221 | www.apccolombia.gov.co
Página: &amp;P/&amp;N&amp;"-,Normal"&amp;11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B105"/>
  <sheetViews>
    <sheetView workbookViewId="0">
      <selection activeCell="A8" sqref="A8"/>
    </sheetView>
  </sheetViews>
  <sheetFormatPr baseColWidth="10" defaultColWidth="11.42578125" defaultRowHeight="15" x14ac:dyDescent="0.25"/>
  <cols>
    <col min="1" max="1" width="91.5703125" style="98" customWidth="1"/>
    <col min="2" max="2" width="34.7109375" style="45" customWidth="1"/>
    <col min="3" max="3" width="69.42578125" style="45" customWidth="1"/>
    <col min="4" max="16384" width="11.42578125" style="45"/>
  </cols>
  <sheetData>
    <row r="1" spans="1:1" x14ac:dyDescent="0.25">
      <c r="A1" s="111" t="s">
        <v>563</v>
      </c>
    </row>
    <row r="2" spans="1:1" x14ac:dyDescent="0.25">
      <c r="A2" s="98" t="s">
        <v>116</v>
      </c>
    </row>
    <row r="3" spans="1:1" x14ac:dyDescent="0.25">
      <c r="A3" s="98" t="s">
        <v>48</v>
      </c>
    </row>
    <row r="4" spans="1:1" x14ac:dyDescent="0.25">
      <c r="A4" s="98" t="s">
        <v>65</v>
      </c>
    </row>
    <row r="7" spans="1:1" x14ac:dyDescent="0.25">
      <c r="A7" s="111" t="s">
        <v>16</v>
      </c>
    </row>
    <row r="8" spans="1:1" x14ac:dyDescent="0.25">
      <c r="A8" s="98" t="s">
        <v>52</v>
      </c>
    </row>
    <row r="9" spans="1:1" x14ac:dyDescent="0.25">
      <c r="A9" s="98" t="s">
        <v>564</v>
      </c>
    </row>
    <row r="10" spans="1:1" x14ac:dyDescent="0.25">
      <c r="A10" s="98" t="s">
        <v>281</v>
      </c>
    </row>
    <row r="11" spans="1:1" x14ac:dyDescent="0.25">
      <c r="A11" s="98" t="s">
        <v>565</v>
      </c>
    </row>
    <row r="12" spans="1:1" x14ac:dyDescent="0.25">
      <c r="A12" s="98" t="s">
        <v>82</v>
      </c>
    </row>
    <row r="13" spans="1:1" x14ac:dyDescent="0.25">
      <c r="A13" s="98" t="s">
        <v>217</v>
      </c>
    </row>
    <row r="14" spans="1:1" x14ac:dyDescent="0.25">
      <c r="A14" s="98" t="s">
        <v>566</v>
      </c>
    </row>
    <row r="17" spans="1:1" x14ac:dyDescent="0.25">
      <c r="A17" s="111" t="s">
        <v>238</v>
      </c>
    </row>
    <row r="18" spans="1:1" x14ac:dyDescent="0.25">
      <c r="A18" s="99" t="s">
        <v>69</v>
      </c>
    </row>
    <row r="19" spans="1:1" x14ac:dyDescent="0.25">
      <c r="A19" s="99" t="s">
        <v>53</v>
      </c>
    </row>
    <row r="20" spans="1:1" x14ac:dyDescent="0.25">
      <c r="A20" s="99" t="s">
        <v>567</v>
      </c>
    </row>
    <row r="21" spans="1:1" x14ac:dyDescent="0.25">
      <c r="A21" s="99" t="s">
        <v>568</v>
      </c>
    </row>
    <row r="22" spans="1:1" x14ac:dyDescent="0.25">
      <c r="A22" s="99" t="s">
        <v>128</v>
      </c>
    </row>
    <row r="23" spans="1:1" x14ac:dyDescent="0.25">
      <c r="A23" s="111"/>
    </row>
    <row r="25" spans="1:1" x14ac:dyDescent="0.25">
      <c r="A25" s="111" t="s">
        <v>569</v>
      </c>
    </row>
    <row r="26" spans="1:1" x14ac:dyDescent="0.25">
      <c r="A26" s="98" t="s">
        <v>570</v>
      </c>
    </row>
    <row r="27" spans="1:1" x14ac:dyDescent="0.25">
      <c r="A27" s="98" t="s">
        <v>111</v>
      </c>
    </row>
    <row r="28" spans="1:1" x14ac:dyDescent="0.25">
      <c r="A28" s="98" t="s">
        <v>54</v>
      </c>
    </row>
    <row r="29" spans="1:1" ht="30" x14ac:dyDescent="0.25">
      <c r="A29" s="98" t="s">
        <v>495</v>
      </c>
    </row>
    <row r="30" spans="1:1" x14ac:dyDescent="0.25">
      <c r="A30" s="98" t="s">
        <v>167</v>
      </c>
    </row>
    <row r="33" spans="1:2" x14ac:dyDescent="0.25">
      <c r="A33" s="111" t="s">
        <v>571</v>
      </c>
    </row>
    <row r="34" spans="1:2" x14ac:dyDescent="0.25">
      <c r="A34" s="117" t="s">
        <v>572</v>
      </c>
    </row>
    <row r="35" spans="1:2" x14ac:dyDescent="0.2">
      <c r="A35" s="120" t="s">
        <v>501</v>
      </c>
    </row>
    <row r="36" spans="1:2" x14ac:dyDescent="0.2">
      <c r="A36" s="120" t="s">
        <v>192</v>
      </c>
    </row>
    <row r="37" spans="1:2" x14ac:dyDescent="0.2">
      <c r="A37" s="120" t="s">
        <v>120</v>
      </c>
    </row>
    <row r="38" spans="1:2" x14ac:dyDescent="0.2">
      <c r="A38" s="120" t="s">
        <v>506</v>
      </c>
    </row>
    <row r="39" spans="1:2" x14ac:dyDescent="0.2">
      <c r="A39" s="120" t="s">
        <v>510</v>
      </c>
    </row>
    <row r="40" spans="1:2" x14ac:dyDescent="0.2">
      <c r="A40" s="120"/>
    </row>
    <row r="41" spans="1:2" x14ac:dyDescent="0.25">
      <c r="A41" s="111"/>
    </row>
    <row r="42" spans="1:2" x14ac:dyDescent="0.25">
      <c r="A42" s="111"/>
    </row>
    <row r="43" spans="1:2" x14ac:dyDescent="0.25">
      <c r="A43" s="111" t="s">
        <v>571</v>
      </c>
    </row>
    <row r="44" spans="1:2" x14ac:dyDescent="0.25">
      <c r="A44" s="117" t="s">
        <v>573</v>
      </c>
    </row>
    <row r="45" spans="1:2" x14ac:dyDescent="0.25">
      <c r="A45" s="98" t="s">
        <v>502</v>
      </c>
      <c r="B45" s="98"/>
    </row>
    <row r="46" spans="1:2" ht="30" x14ac:dyDescent="0.25">
      <c r="A46" s="98" t="s">
        <v>55</v>
      </c>
    </row>
    <row r="47" spans="1:2" ht="30" x14ac:dyDescent="0.25">
      <c r="A47" s="98" t="s">
        <v>91</v>
      </c>
    </row>
    <row r="48" spans="1:2" ht="30" x14ac:dyDescent="0.25">
      <c r="A48" s="98" t="s">
        <v>507</v>
      </c>
    </row>
    <row r="49" spans="1:1" ht="30" x14ac:dyDescent="0.25">
      <c r="A49" s="98" t="s">
        <v>511</v>
      </c>
    </row>
    <row r="53" spans="1:1" x14ac:dyDescent="0.25">
      <c r="A53" s="111" t="s">
        <v>574</v>
      </c>
    </row>
    <row r="54" spans="1:1" x14ac:dyDescent="0.25">
      <c r="A54" s="111" t="s">
        <v>575</v>
      </c>
    </row>
    <row r="55" spans="1:1" x14ac:dyDescent="0.25">
      <c r="A55" s="99" t="s">
        <v>57</v>
      </c>
    </row>
    <row r="56" spans="1:1" x14ac:dyDescent="0.25">
      <c r="A56" s="98" t="s">
        <v>525</v>
      </c>
    </row>
    <row r="57" spans="1:1" x14ac:dyDescent="0.25">
      <c r="A57" s="98" t="s">
        <v>527</v>
      </c>
    </row>
    <row r="60" spans="1:1" x14ac:dyDescent="0.25">
      <c r="A60" s="111" t="s">
        <v>574</v>
      </c>
    </row>
    <row r="61" spans="1:1" x14ac:dyDescent="0.25">
      <c r="A61" s="111" t="s">
        <v>576</v>
      </c>
    </row>
    <row r="62" spans="1:1" x14ac:dyDescent="0.25">
      <c r="A62" s="98" t="s">
        <v>169</v>
      </c>
    </row>
    <row r="63" spans="1:1" x14ac:dyDescent="0.25">
      <c r="A63" s="98" t="s">
        <v>58</v>
      </c>
    </row>
    <row r="66" spans="1:1" x14ac:dyDescent="0.25">
      <c r="A66" s="111" t="s">
        <v>574</v>
      </c>
    </row>
    <row r="67" spans="1:1" x14ac:dyDescent="0.25">
      <c r="A67" s="111" t="s">
        <v>577</v>
      </c>
    </row>
    <row r="68" spans="1:1" x14ac:dyDescent="0.25">
      <c r="A68" s="98" t="s">
        <v>71</v>
      </c>
    </row>
    <row r="69" spans="1:1" x14ac:dyDescent="0.25">
      <c r="A69" s="98" t="s">
        <v>59</v>
      </c>
    </row>
    <row r="72" spans="1:1" x14ac:dyDescent="0.25">
      <c r="A72" s="111" t="s">
        <v>574</v>
      </c>
    </row>
    <row r="73" spans="1:1" x14ac:dyDescent="0.25">
      <c r="A73" s="111" t="s">
        <v>33</v>
      </c>
    </row>
    <row r="74" spans="1:1" x14ac:dyDescent="0.25">
      <c r="A74" s="98" t="s">
        <v>60</v>
      </c>
    </row>
    <row r="75" spans="1:1" x14ac:dyDescent="0.25">
      <c r="A75" s="98" t="s">
        <v>540</v>
      </c>
    </row>
    <row r="78" spans="1:1" x14ac:dyDescent="0.25">
      <c r="A78" s="111" t="s">
        <v>574</v>
      </c>
    </row>
    <row r="79" spans="1:1" x14ac:dyDescent="0.25">
      <c r="A79" s="111" t="s">
        <v>578</v>
      </c>
    </row>
    <row r="80" spans="1:1" x14ac:dyDescent="0.25">
      <c r="A80" s="98" t="s">
        <v>61</v>
      </c>
    </row>
    <row r="81" spans="1:1" x14ac:dyDescent="0.25">
      <c r="A81" s="98" t="s">
        <v>579</v>
      </c>
    </row>
    <row r="84" spans="1:1" x14ac:dyDescent="0.25">
      <c r="A84" s="111" t="s">
        <v>39</v>
      </c>
    </row>
    <row r="85" spans="1:1" x14ac:dyDescent="0.2">
      <c r="A85" s="102" t="s">
        <v>72</v>
      </c>
    </row>
    <row r="86" spans="1:1" x14ac:dyDescent="0.2">
      <c r="A86" s="102" t="s">
        <v>580</v>
      </c>
    </row>
    <row r="87" spans="1:1" x14ac:dyDescent="0.2">
      <c r="A87" s="102" t="s">
        <v>62</v>
      </c>
    </row>
    <row r="88" spans="1:1" x14ac:dyDescent="0.2">
      <c r="A88" s="102" t="s">
        <v>581</v>
      </c>
    </row>
    <row r="89" spans="1:1" x14ac:dyDescent="0.2">
      <c r="A89" s="102"/>
    </row>
    <row r="91" spans="1:1" x14ac:dyDescent="0.25">
      <c r="A91" s="111" t="s">
        <v>582</v>
      </c>
    </row>
    <row r="92" spans="1:1" x14ac:dyDescent="0.25">
      <c r="A92" s="98" t="s">
        <v>63</v>
      </c>
    </row>
    <row r="93" spans="1:1" x14ac:dyDescent="0.25">
      <c r="A93" s="98" t="s">
        <v>583</v>
      </c>
    </row>
    <row r="95" spans="1:1" x14ac:dyDescent="0.25">
      <c r="A95" s="117" t="s">
        <v>65</v>
      </c>
    </row>
    <row r="96" spans="1:1" ht="30" x14ac:dyDescent="0.25">
      <c r="A96" s="98" t="s">
        <v>244</v>
      </c>
    </row>
    <row r="97" spans="1:1" ht="30" x14ac:dyDescent="0.25">
      <c r="A97" s="98" t="s">
        <v>176</v>
      </c>
    </row>
    <row r="98" spans="1:1" ht="30" x14ac:dyDescent="0.25">
      <c r="A98" s="98" t="s">
        <v>83</v>
      </c>
    </row>
    <row r="99" spans="1:1" ht="30" x14ac:dyDescent="0.25">
      <c r="A99" s="98" t="s">
        <v>508</v>
      </c>
    </row>
    <row r="100" spans="1:1" ht="30" x14ac:dyDescent="0.25">
      <c r="A100" s="98" t="s">
        <v>512</v>
      </c>
    </row>
    <row r="103" spans="1:1" x14ac:dyDescent="0.25">
      <c r="A103" s="111" t="s">
        <v>9</v>
      </c>
    </row>
    <row r="104" spans="1:1" x14ac:dyDescent="0.25">
      <c r="A104" s="98" t="s">
        <v>47</v>
      </c>
    </row>
    <row r="105" spans="1:1" x14ac:dyDescent="0.25">
      <c r="A105" s="98" t="s">
        <v>584</v>
      </c>
    </row>
  </sheetData>
  <pageMargins left="0.7" right="0.7" top="0.75" bottom="0.75" header="0.3" footer="0.3"/>
  <pageSetup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3:R229"/>
  <sheetViews>
    <sheetView topLeftCell="B22" workbookViewId="0">
      <selection activeCell="E32" sqref="E32"/>
    </sheetView>
  </sheetViews>
  <sheetFormatPr baseColWidth="10" defaultColWidth="11.42578125" defaultRowHeight="15" x14ac:dyDescent="0.25"/>
  <sheetData>
    <row r="3" spans="3:18" ht="50.25" customHeight="1" x14ac:dyDescent="0.25">
      <c r="C3" s="102"/>
      <c r="D3" s="102"/>
      <c r="E3" s="102"/>
      <c r="F3" s="102"/>
      <c r="G3" s="102"/>
      <c r="H3" s="102"/>
      <c r="I3" s="103" t="s">
        <v>585</v>
      </c>
      <c r="J3" s="104"/>
      <c r="K3" s="105"/>
      <c r="L3" s="102"/>
      <c r="M3" s="102"/>
      <c r="N3" s="102"/>
      <c r="O3" s="102"/>
      <c r="P3" s="102"/>
      <c r="Q3" s="102"/>
      <c r="R3" s="102"/>
    </row>
    <row r="4" spans="3:18" ht="15.75" x14ac:dyDescent="0.25">
      <c r="C4" s="102"/>
      <c r="D4" s="102"/>
      <c r="E4" s="102"/>
      <c r="F4" s="102"/>
      <c r="G4" s="102"/>
      <c r="H4" s="102"/>
      <c r="I4" s="102"/>
      <c r="J4" s="102"/>
      <c r="K4" s="102"/>
      <c r="L4" s="102"/>
      <c r="M4" s="102"/>
      <c r="N4" s="102"/>
      <c r="O4" s="102"/>
      <c r="P4" s="102"/>
      <c r="Q4" s="102"/>
      <c r="R4" s="102"/>
    </row>
    <row r="5" spans="3:18" ht="15.75" x14ac:dyDescent="0.25">
      <c r="C5" s="102"/>
      <c r="D5" s="102"/>
      <c r="E5" s="102"/>
      <c r="F5" s="102"/>
      <c r="G5" s="102"/>
      <c r="H5" s="102"/>
      <c r="I5" s="102"/>
      <c r="J5" s="102"/>
      <c r="K5" s="102"/>
      <c r="L5" s="102"/>
      <c r="M5" s="102"/>
      <c r="N5" s="102"/>
      <c r="O5" s="102"/>
      <c r="P5" s="102"/>
      <c r="Q5" s="102"/>
      <c r="R5" s="102"/>
    </row>
    <row r="6" spans="3:18" ht="15.75" x14ac:dyDescent="0.25">
      <c r="C6" s="102"/>
      <c r="D6" s="102"/>
      <c r="E6" s="102"/>
      <c r="F6" s="102"/>
      <c r="G6" s="102"/>
      <c r="H6" s="102"/>
      <c r="I6" s="102"/>
      <c r="J6" s="102"/>
      <c r="K6" s="102"/>
      <c r="L6" s="102"/>
      <c r="M6" s="102"/>
      <c r="N6" s="102"/>
      <c r="O6" s="102"/>
      <c r="P6" s="102"/>
      <c r="Q6" s="102"/>
      <c r="R6" s="102"/>
    </row>
    <row r="7" spans="3:18" ht="15.75" x14ac:dyDescent="0.25">
      <c r="C7" s="102"/>
      <c r="D7" s="102"/>
      <c r="E7" s="102" t="s">
        <v>586</v>
      </c>
      <c r="F7" s="102">
        <v>5</v>
      </c>
      <c r="G7" s="102"/>
      <c r="H7" s="102"/>
      <c r="I7" s="102"/>
      <c r="J7" s="102"/>
      <c r="K7" s="102"/>
      <c r="L7" s="102"/>
      <c r="M7" s="102"/>
      <c r="N7" s="102"/>
      <c r="O7" s="102"/>
      <c r="P7" s="102"/>
      <c r="Q7" s="102"/>
      <c r="R7" s="102"/>
    </row>
    <row r="8" spans="3:18" ht="15.75" x14ac:dyDescent="0.25">
      <c r="C8" s="102"/>
      <c r="D8" s="102"/>
      <c r="E8" s="102" t="s">
        <v>47</v>
      </c>
      <c r="F8" s="102">
        <v>21</v>
      </c>
      <c r="G8" s="102"/>
      <c r="H8" s="102"/>
      <c r="I8" s="102"/>
      <c r="J8" s="102"/>
      <c r="K8" s="102"/>
      <c r="L8" s="102"/>
      <c r="M8" s="102"/>
      <c r="N8" s="102"/>
      <c r="O8" s="102"/>
      <c r="P8" s="102"/>
      <c r="Q8" s="102"/>
      <c r="R8" s="102"/>
    </row>
    <row r="9" spans="3:18" ht="15.75" x14ac:dyDescent="0.25">
      <c r="C9" s="102"/>
      <c r="D9" s="102"/>
      <c r="E9" s="102"/>
      <c r="F9" s="102"/>
      <c r="G9" s="102"/>
      <c r="H9" s="102"/>
      <c r="I9" s="102"/>
      <c r="J9" s="102"/>
      <c r="K9" s="102"/>
      <c r="L9" s="102"/>
      <c r="M9" s="102"/>
      <c r="N9" s="102"/>
      <c r="O9" s="102"/>
      <c r="P9" s="102"/>
      <c r="Q9" s="102"/>
      <c r="R9" s="102"/>
    </row>
    <row r="10" spans="3:18" ht="15.75" x14ac:dyDescent="0.25">
      <c r="C10" s="102"/>
      <c r="D10" s="102"/>
      <c r="E10" s="102"/>
      <c r="F10" s="102"/>
      <c r="G10" s="102"/>
      <c r="H10" s="102"/>
      <c r="I10" s="102"/>
      <c r="J10" s="102"/>
      <c r="K10" s="102"/>
      <c r="L10" s="102"/>
      <c r="M10" s="102"/>
      <c r="N10" s="102"/>
      <c r="O10" s="102"/>
      <c r="P10" s="102"/>
      <c r="Q10" s="102"/>
      <c r="R10" s="102"/>
    </row>
    <row r="11" spans="3:18" ht="15.75" x14ac:dyDescent="0.25">
      <c r="C11" s="102"/>
      <c r="D11" s="102"/>
      <c r="E11" s="102"/>
      <c r="F11" s="102"/>
      <c r="G11" s="102"/>
      <c r="H11" s="102"/>
      <c r="I11" s="102"/>
      <c r="J11" s="102"/>
      <c r="K11" s="102"/>
      <c r="L11" s="102"/>
      <c r="M11" s="102"/>
      <c r="N11" s="102"/>
      <c r="O11" s="102"/>
      <c r="P11" s="102"/>
      <c r="Q11" s="102"/>
      <c r="R11" s="102"/>
    </row>
    <row r="12" spans="3:18" ht="15.75" x14ac:dyDescent="0.25">
      <c r="C12" s="102"/>
      <c r="D12" s="102"/>
      <c r="E12" s="102"/>
      <c r="F12" s="102"/>
      <c r="G12" s="102"/>
      <c r="H12" s="102"/>
      <c r="I12" s="102"/>
      <c r="J12" s="102"/>
      <c r="K12" s="102"/>
      <c r="L12" s="102"/>
      <c r="M12" s="102"/>
      <c r="N12" s="102"/>
      <c r="O12" s="102"/>
      <c r="P12" s="102"/>
      <c r="Q12" s="102"/>
      <c r="R12" s="102"/>
    </row>
    <row r="13" spans="3:18" ht="15.75" x14ac:dyDescent="0.25">
      <c r="C13" s="102"/>
      <c r="D13" s="102"/>
      <c r="E13" s="102"/>
      <c r="F13" s="102"/>
      <c r="G13" s="102"/>
      <c r="H13" s="102"/>
      <c r="I13" s="102"/>
      <c r="J13" s="102"/>
      <c r="K13" s="102"/>
      <c r="L13" s="102"/>
      <c r="M13" s="102"/>
      <c r="N13" s="102"/>
      <c r="O13" s="102"/>
      <c r="P13" s="102"/>
      <c r="Q13" s="102"/>
      <c r="R13" s="102"/>
    </row>
    <row r="14" spans="3:18" ht="15.75" x14ac:dyDescent="0.25">
      <c r="C14" s="102"/>
      <c r="D14" s="102"/>
      <c r="E14" s="102"/>
      <c r="F14" s="102"/>
      <c r="G14" s="102"/>
      <c r="H14" s="102"/>
      <c r="I14" s="102"/>
      <c r="J14" s="102"/>
      <c r="K14" s="102"/>
      <c r="L14" s="102"/>
      <c r="M14" s="102"/>
      <c r="N14" s="102"/>
      <c r="O14" s="102"/>
      <c r="P14" s="102"/>
      <c r="Q14" s="102"/>
      <c r="R14" s="102"/>
    </row>
    <row r="15" spans="3:18" ht="15.75" x14ac:dyDescent="0.25">
      <c r="C15" s="102"/>
      <c r="D15" s="102"/>
      <c r="E15" s="102"/>
      <c r="F15" s="102"/>
      <c r="G15" s="102"/>
      <c r="H15" s="102"/>
      <c r="I15" s="102"/>
      <c r="J15" s="102"/>
      <c r="K15" s="102"/>
      <c r="L15" s="102"/>
      <c r="M15" s="102"/>
      <c r="N15" s="102"/>
      <c r="O15" s="102"/>
      <c r="P15" s="102"/>
      <c r="Q15" s="102"/>
      <c r="R15" s="102"/>
    </row>
    <row r="16" spans="3:18" ht="15.75" x14ac:dyDescent="0.25">
      <c r="C16" s="102"/>
      <c r="D16" s="102"/>
      <c r="E16" s="102"/>
      <c r="F16" s="102"/>
      <c r="G16" s="102"/>
      <c r="H16" s="102"/>
      <c r="I16" s="102"/>
      <c r="J16" s="102"/>
      <c r="K16" s="102"/>
      <c r="L16" s="102"/>
      <c r="M16" s="102"/>
      <c r="N16" s="102"/>
      <c r="O16" s="102"/>
      <c r="P16" s="102"/>
      <c r="Q16" s="102"/>
      <c r="R16" s="102"/>
    </row>
    <row r="17" spans="3:18" ht="15.75" x14ac:dyDescent="0.25">
      <c r="C17" s="102"/>
      <c r="D17" s="102"/>
      <c r="E17" s="102"/>
      <c r="F17" s="102"/>
      <c r="G17" s="102"/>
      <c r="H17" s="102"/>
      <c r="I17" s="102"/>
      <c r="J17" s="102"/>
      <c r="K17" s="102"/>
      <c r="L17" s="102"/>
      <c r="M17" s="102"/>
      <c r="N17" s="102"/>
      <c r="O17" s="102"/>
      <c r="P17" s="102"/>
      <c r="Q17" s="102"/>
      <c r="R17" s="102"/>
    </row>
    <row r="18" spans="3:18" ht="15.75" x14ac:dyDescent="0.25">
      <c r="C18" s="102"/>
      <c r="D18" s="102"/>
      <c r="E18" s="102"/>
      <c r="F18" s="102"/>
      <c r="G18" s="102"/>
      <c r="H18" s="102"/>
      <c r="I18" s="102"/>
      <c r="J18" s="102"/>
      <c r="K18" s="102"/>
      <c r="L18" s="102"/>
      <c r="M18" s="102"/>
      <c r="N18" s="102"/>
      <c r="O18" s="102"/>
      <c r="P18" s="102"/>
      <c r="Q18" s="102"/>
      <c r="R18" s="102"/>
    </row>
    <row r="19" spans="3:18" ht="15.75" x14ac:dyDescent="0.25">
      <c r="C19" s="102"/>
      <c r="D19" s="102"/>
      <c r="E19" s="102"/>
      <c r="F19" s="102"/>
      <c r="G19" s="102"/>
      <c r="H19" s="102"/>
      <c r="I19" s="102"/>
      <c r="J19" s="102"/>
      <c r="K19" s="102"/>
      <c r="L19" s="102"/>
      <c r="M19" s="102"/>
      <c r="N19" s="102"/>
      <c r="O19" s="102"/>
      <c r="P19" s="102"/>
      <c r="Q19" s="102"/>
      <c r="R19" s="102"/>
    </row>
    <row r="20" spans="3:18" ht="15.75" x14ac:dyDescent="0.25">
      <c r="C20" s="102"/>
      <c r="D20" s="102"/>
      <c r="E20" s="102"/>
      <c r="F20" s="102"/>
      <c r="G20" s="102"/>
      <c r="H20" s="102"/>
      <c r="I20" s="102"/>
      <c r="J20" s="102"/>
      <c r="K20" s="102"/>
      <c r="L20" s="102"/>
      <c r="M20" s="102"/>
      <c r="N20" s="102"/>
      <c r="O20" s="102"/>
      <c r="P20" s="102"/>
      <c r="Q20" s="102"/>
      <c r="R20" s="102"/>
    </row>
    <row r="21" spans="3:18" ht="15.75" x14ac:dyDescent="0.25">
      <c r="C21" s="102"/>
      <c r="D21" s="102" t="s">
        <v>587</v>
      </c>
      <c r="E21" s="102" t="s">
        <v>47</v>
      </c>
      <c r="F21" s="102" t="s">
        <v>586</v>
      </c>
      <c r="G21" s="102" t="s">
        <v>588</v>
      </c>
      <c r="H21" s="102"/>
      <c r="I21" s="102"/>
      <c r="J21" s="102"/>
      <c r="K21" s="102"/>
      <c r="L21" s="102"/>
      <c r="M21" s="102"/>
      <c r="N21" s="102"/>
      <c r="O21" s="102"/>
      <c r="P21" s="102"/>
      <c r="Q21" s="102"/>
      <c r="R21" s="102"/>
    </row>
    <row r="22" spans="3:18" ht="15.75" x14ac:dyDescent="0.25">
      <c r="C22" s="102"/>
      <c r="D22" s="102" t="s">
        <v>552</v>
      </c>
      <c r="E22" s="102">
        <v>9</v>
      </c>
      <c r="F22" s="102">
        <v>2</v>
      </c>
      <c r="G22" s="102">
        <f>E22+F22</f>
        <v>11</v>
      </c>
      <c r="H22" s="102" t="s">
        <v>552</v>
      </c>
      <c r="I22" s="102">
        <v>11</v>
      </c>
      <c r="J22" s="102"/>
      <c r="K22" s="102"/>
      <c r="L22" s="102"/>
      <c r="M22" s="102"/>
      <c r="N22" s="102"/>
      <c r="O22" s="102"/>
      <c r="P22" s="102"/>
      <c r="Q22" s="102"/>
      <c r="R22" s="102"/>
    </row>
    <row r="23" spans="3:18" ht="15.75" x14ac:dyDescent="0.25">
      <c r="C23" s="102"/>
      <c r="D23" s="102" t="s">
        <v>504</v>
      </c>
      <c r="E23" s="102">
        <v>10</v>
      </c>
      <c r="F23" s="102">
        <v>3</v>
      </c>
      <c r="G23" s="102">
        <f>E23+F23</f>
        <v>13</v>
      </c>
      <c r="H23" s="102" t="s">
        <v>504</v>
      </c>
      <c r="I23" s="102">
        <v>13</v>
      </c>
      <c r="J23" s="102"/>
      <c r="K23" s="102"/>
      <c r="L23" s="102"/>
      <c r="M23" s="102"/>
      <c r="N23" s="102"/>
      <c r="O23" s="102"/>
      <c r="P23" s="102"/>
      <c r="Q23" s="102"/>
      <c r="R23" s="102"/>
    </row>
    <row r="24" spans="3:18" ht="15.75" x14ac:dyDescent="0.25">
      <c r="C24" s="102"/>
      <c r="D24" s="102" t="s">
        <v>589</v>
      </c>
      <c r="E24" s="102">
        <v>2</v>
      </c>
      <c r="F24" s="102">
        <v>0</v>
      </c>
      <c r="G24" s="102">
        <f>E24+F24</f>
        <v>2</v>
      </c>
      <c r="H24" s="102" t="s">
        <v>589</v>
      </c>
      <c r="I24" s="102">
        <v>2</v>
      </c>
      <c r="J24" s="102"/>
      <c r="K24" s="102"/>
      <c r="L24" s="102"/>
      <c r="M24" s="102"/>
      <c r="N24" s="102"/>
      <c r="O24" s="102"/>
      <c r="P24" s="102"/>
      <c r="Q24" s="102"/>
      <c r="R24" s="102"/>
    </row>
    <row r="25" spans="3:18" ht="15.75" x14ac:dyDescent="0.25">
      <c r="C25" s="102"/>
      <c r="D25" s="102"/>
      <c r="E25" s="102"/>
      <c r="F25" s="102"/>
      <c r="G25" s="102"/>
      <c r="H25" s="102"/>
      <c r="I25" s="102"/>
      <c r="J25" s="102"/>
      <c r="K25" s="102"/>
      <c r="L25" s="102"/>
      <c r="M25" s="102"/>
      <c r="N25" s="102"/>
      <c r="O25" s="102"/>
      <c r="P25" s="102"/>
      <c r="Q25" s="102"/>
      <c r="R25" s="102"/>
    </row>
    <row r="26" spans="3:18" ht="15.75" x14ac:dyDescent="0.25">
      <c r="C26" s="102"/>
      <c r="D26" s="102"/>
      <c r="E26" s="102"/>
      <c r="F26" s="102"/>
      <c r="G26" s="102"/>
      <c r="H26" s="102"/>
      <c r="I26" s="102"/>
      <c r="J26" s="102"/>
      <c r="K26" s="102"/>
      <c r="L26" s="102"/>
      <c r="M26" s="102"/>
      <c r="N26" s="102"/>
      <c r="O26" s="102"/>
      <c r="P26" s="102"/>
      <c r="Q26" s="102"/>
      <c r="R26" s="102"/>
    </row>
    <row r="27" spans="3:18" ht="15.75" x14ac:dyDescent="0.25">
      <c r="C27" s="102"/>
      <c r="D27" s="102"/>
      <c r="E27" s="102"/>
      <c r="F27" s="102"/>
      <c r="G27" s="102"/>
      <c r="H27" s="102"/>
      <c r="I27" s="102"/>
      <c r="J27" s="102"/>
      <c r="K27" s="102"/>
      <c r="L27" s="102"/>
      <c r="M27" s="102"/>
      <c r="N27" s="102"/>
      <c r="O27" s="102"/>
      <c r="P27" s="102"/>
      <c r="Q27" s="102"/>
      <c r="R27" s="102"/>
    </row>
    <row r="28" spans="3:18" ht="15.75" x14ac:dyDescent="0.25">
      <c r="C28" s="102"/>
      <c r="D28" s="102"/>
      <c r="E28" s="102"/>
      <c r="F28" s="102"/>
      <c r="G28" s="102"/>
      <c r="H28" s="102"/>
      <c r="I28" s="102"/>
      <c r="J28" s="102"/>
      <c r="K28" s="102"/>
      <c r="L28" s="102"/>
      <c r="M28" s="102"/>
      <c r="N28" s="102"/>
      <c r="O28" s="102"/>
      <c r="P28" s="102"/>
      <c r="Q28" s="102"/>
      <c r="R28" s="102"/>
    </row>
    <row r="29" spans="3:18" ht="15.75" x14ac:dyDescent="0.25">
      <c r="C29" s="102"/>
      <c r="D29" s="102"/>
      <c r="E29" s="102"/>
      <c r="F29" s="102"/>
      <c r="G29" s="102"/>
      <c r="H29" s="102"/>
      <c r="I29" s="102"/>
      <c r="J29" s="102"/>
      <c r="K29" s="102"/>
      <c r="L29" s="102"/>
      <c r="M29" s="102"/>
      <c r="N29" s="102"/>
      <c r="O29" s="102"/>
      <c r="P29" s="102"/>
      <c r="Q29" s="102"/>
      <c r="R29" s="102"/>
    </row>
    <row r="30" spans="3:18" ht="15.75" x14ac:dyDescent="0.25">
      <c r="C30" s="102"/>
      <c r="D30" s="102"/>
      <c r="E30" s="102"/>
      <c r="F30" s="102"/>
      <c r="G30" s="102"/>
      <c r="H30" s="102"/>
      <c r="I30" s="102"/>
      <c r="J30" s="102"/>
      <c r="K30" s="102"/>
      <c r="L30" s="102"/>
      <c r="M30" s="102"/>
      <c r="N30" s="102"/>
      <c r="O30" s="102"/>
      <c r="P30" s="102"/>
      <c r="Q30" s="102"/>
      <c r="R30" s="102"/>
    </row>
    <row r="31" spans="3:18" ht="15.75" x14ac:dyDescent="0.25">
      <c r="C31" s="102"/>
      <c r="D31" s="102"/>
      <c r="E31" s="102"/>
      <c r="F31" s="102"/>
      <c r="G31" s="102"/>
      <c r="H31" s="102"/>
      <c r="I31" s="102"/>
      <c r="J31" s="102"/>
      <c r="K31" s="102"/>
      <c r="L31" s="102"/>
      <c r="M31" s="102"/>
      <c r="N31" s="102"/>
      <c r="O31" s="102"/>
      <c r="P31" s="102"/>
      <c r="Q31" s="102"/>
      <c r="R31" s="102"/>
    </row>
    <row r="32" spans="3:18" ht="15.75" x14ac:dyDescent="0.25">
      <c r="C32" s="102"/>
      <c r="D32" s="102"/>
      <c r="E32" s="102"/>
      <c r="F32" s="102"/>
      <c r="G32" s="102"/>
      <c r="H32" s="102"/>
      <c r="I32" s="102"/>
      <c r="J32" s="102"/>
      <c r="K32" s="102"/>
      <c r="L32" s="102"/>
      <c r="M32" s="102"/>
      <c r="N32" s="102"/>
      <c r="O32" s="102"/>
      <c r="P32" s="102"/>
      <c r="Q32" s="102"/>
      <c r="R32" s="102"/>
    </row>
    <row r="33" spans="3:18" ht="15.75" x14ac:dyDescent="0.25">
      <c r="C33" s="102"/>
      <c r="D33" s="102"/>
      <c r="E33" s="102"/>
      <c r="F33" s="102"/>
      <c r="G33" s="102"/>
      <c r="H33" s="102"/>
      <c r="I33" s="102"/>
      <c r="J33" s="102"/>
      <c r="K33" s="102"/>
      <c r="L33" s="102"/>
      <c r="M33" s="102"/>
      <c r="N33" s="102"/>
      <c r="O33" s="102"/>
      <c r="P33" s="102"/>
      <c r="Q33" s="102"/>
      <c r="R33" s="102"/>
    </row>
    <row r="34" spans="3:18" ht="15.75" x14ac:dyDescent="0.25">
      <c r="C34" s="102"/>
      <c r="D34" s="102"/>
      <c r="E34" s="102"/>
      <c r="F34" s="102"/>
      <c r="G34" s="102"/>
      <c r="H34" s="102"/>
      <c r="I34" s="102"/>
      <c r="J34" s="102"/>
      <c r="K34" s="102"/>
      <c r="L34" s="102"/>
      <c r="M34" s="102"/>
      <c r="N34" s="102"/>
      <c r="O34" s="102"/>
      <c r="P34" s="102"/>
      <c r="Q34" s="102"/>
      <c r="R34" s="102"/>
    </row>
    <row r="35" spans="3:18" ht="15.75" x14ac:dyDescent="0.25">
      <c r="C35" s="102"/>
      <c r="D35" s="102" t="s">
        <v>590</v>
      </c>
      <c r="E35" s="102" t="s">
        <v>47</v>
      </c>
      <c r="F35" s="102" t="s">
        <v>586</v>
      </c>
      <c r="G35" s="102" t="s">
        <v>588</v>
      </c>
      <c r="H35" s="102"/>
      <c r="I35" s="102"/>
      <c r="J35" s="102"/>
      <c r="K35" s="102"/>
      <c r="L35" s="102"/>
      <c r="M35" s="102"/>
      <c r="N35" s="102"/>
      <c r="O35" s="102"/>
      <c r="P35" s="102"/>
      <c r="Q35" s="102"/>
      <c r="R35" s="102"/>
    </row>
    <row r="36" spans="3:18" ht="15.75" x14ac:dyDescent="0.25">
      <c r="C36" s="102"/>
      <c r="D36" s="102" t="s">
        <v>552</v>
      </c>
      <c r="E36" s="102">
        <v>8</v>
      </c>
      <c r="F36" s="102">
        <v>2</v>
      </c>
      <c r="G36" s="102">
        <f>E36+F36</f>
        <v>10</v>
      </c>
      <c r="H36" s="102" t="s">
        <v>552</v>
      </c>
      <c r="I36" s="102">
        <v>10</v>
      </c>
      <c r="J36" s="102"/>
      <c r="K36" s="102"/>
      <c r="L36" s="102"/>
      <c r="M36" s="102"/>
      <c r="N36" s="102"/>
      <c r="O36" s="102"/>
      <c r="P36" s="102"/>
      <c r="Q36" s="102"/>
      <c r="R36" s="102"/>
    </row>
    <row r="37" spans="3:18" ht="15.75" x14ac:dyDescent="0.25">
      <c r="C37" s="102"/>
      <c r="D37" s="102" t="s">
        <v>504</v>
      </c>
      <c r="E37" s="102">
        <v>7</v>
      </c>
      <c r="F37" s="102">
        <v>2</v>
      </c>
      <c r="G37" s="102">
        <f>E37+F37</f>
        <v>9</v>
      </c>
      <c r="H37" s="102" t="s">
        <v>504</v>
      </c>
      <c r="I37" s="102">
        <v>9</v>
      </c>
      <c r="J37" s="102"/>
      <c r="K37" s="102"/>
      <c r="L37" s="102"/>
      <c r="M37" s="102"/>
      <c r="N37" s="102"/>
      <c r="O37" s="102"/>
      <c r="P37" s="102"/>
      <c r="Q37" s="102"/>
      <c r="R37" s="102"/>
    </row>
    <row r="38" spans="3:18" ht="15.75" x14ac:dyDescent="0.25">
      <c r="C38" s="102"/>
      <c r="D38" s="102" t="s">
        <v>589</v>
      </c>
      <c r="E38" s="102">
        <v>6</v>
      </c>
      <c r="F38" s="102">
        <v>1</v>
      </c>
      <c r="G38" s="102">
        <f>E38+F38</f>
        <v>7</v>
      </c>
      <c r="H38" s="102" t="s">
        <v>589</v>
      </c>
      <c r="I38" s="102">
        <v>7</v>
      </c>
      <c r="J38" s="102"/>
      <c r="K38" s="102"/>
      <c r="L38" s="102"/>
      <c r="M38" s="102"/>
      <c r="N38" s="102"/>
      <c r="O38" s="102"/>
      <c r="P38" s="102"/>
      <c r="Q38" s="102"/>
      <c r="R38" s="102"/>
    </row>
    <row r="39" spans="3:18" ht="15.75" x14ac:dyDescent="0.25">
      <c r="C39" s="102"/>
      <c r="D39" s="102"/>
      <c r="E39" s="102"/>
      <c r="F39" s="102"/>
      <c r="G39" s="102"/>
      <c r="H39" s="102"/>
      <c r="I39" s="102"/>
      <c r="J39" s="102"/>
      <c r="K39" s="102"/>
      <c r="L39" s="102"/>
      <c r="M39" s="102"/>
      <c r="N39" s="102"/>
      <c r="O39" s="102"/>
      <c r="P39" s="102"/>
      <c r="Q39" s="102"/>
      <c r="R39" s="102"/>
    </row>
    <row r="40" spans="3:18" ht="15.75" x14ac:dyDescent="0.25">
      <c r="C40" s="102"/>
      <c r="D40" s="102"/>
      <c r="E40" s="102"/>
      <c r="F40" s="102"/>
      <c r="G40" s="102"/>
      <c r="H40" s="102"/>
      <c r="I40" s="102"/>
      <c r="J40" s="102"/>
      <c r="K40" s="102"/>
      <c r="L40" s="102"/>
      <c r="M40" s="102"/>
      <c r="N40" s="102"/>
      <c r="O40" s="102"/>
      <c r="P40" s="102"/>
      <c r="Q40" s="102"/>
      <c r="R40" s="102"/>
    </row>
    <row r="41" spans="3:18" ht="15.75" x14ac:dyDescent="0.25">
      <c r="C41" s="102"/>
      <c r="D41" s="102"/>
      <c r="E41" s="102"/>
      <c r="F41" s="102"/>
      <c r="G41" s="102"/>
      <c r="H41" s="102"/>
      <c r="I41" s="102"/>
      <c r="J41" s="102"/>
      <c r="K41" s="102"/>
      <c r="L41" s="102"/>
      <c r="M41" s="102"/>
      <c r="N41" s="102"/>
      <c r="O41" s="102"/>
      <c r="P41" s="102"/>
      <c r="Q41" s="102"/>
      <c r="R41" s="102"/>
    </row>
    <row r="42" spans="3:18" ht="15.75" x14ac:dyDescent="0.25">
      <c r="C42" s="102"/>
      <c r="D42" s="102"/>
      <c r="E42" s="102"/>
      <c r="F42" s="102"/>
      <c r="G42" s="102"/>
      <c r="H42" s="102"/>
      <c r="I42" s="102"/>
      <c r="J42" s="102"/>
      <c r="K42" s="102"/>
      <c r="L42" s="102"/>
      <c r="M42" s="102"/>
      <c r="N42" s="102"/>
      <c r="O42" s="102"/>
      <c r="P42" s="102"/>
      <c r="Q42" s="102"/>
      <c r="R42" s="102"/>
    </row>
    <row r="43" spans="3:18" ht="15.75" x14ac:dyDescent="0.25">
      <c r="C43" s="102"/>
      <c r="D43" s="102"/>
      <c r="E43" s="102"/>
      <c r="F43" s="102"/>
      <c r="G43" s="102"/>
      <c r="H43" s="102"/>
      <c r="I43" s="102"/>
      <c r="J43" s="102"/>
      <c r="K43" s="102"/>
      <c r="L43" s="102"/>
      <c r="M43" s="102"/>
      <c r="N43" s="102"/>
      <c r="O43" s="102"/>
      <c r="P43" s="102"/>
      <c r="Q43" s="102"/>
      <c r="R43" s="102"/>
    </row>
    <row r="44" spans="3:18" ht="15.75" x14ac:dyDescent="0.25">
      <c r="C44" s="102"/>
      <c r="D44" s="102"/>
      <c r="E44" s="102"/>
      <c r="F44" s="102"/>
      <c r="G44" s="102"/>
      <c r="H44" s="102"/>
      <c r="I44" s="102"/>
      <c r="J44" s="102"/>
      <c r="K44" s="102"/>
      <c r="L44" s="102"/>
      <c r="M44" s="102"/>
      <c r="N44" s="102"/>
      <c r="O44" s="102"/>
      <c r="P44" s="102"/>
      <c r="Q44" s="102"/>
      <c r="R44" s="102"/>
    </row>
    <row r="45" spans="3:18" ht="15.75" x14ac:dyDescent="0.25">
      <c r="C45" s="102"/>
      <c r="D45" s="102"/>
      <c r="E45" s="102"/>
      <c r="F45" s="102"/>
      <c r="G45" s="102"/>
      <c r="H45" s="102"/>
      <c r="I45" s="102"/>
      <c r="J45" s="102"/>
      <c r="K45" s="102"/>
      <c r="L45" s="102"/>
      <c r="M45" s="102"/>
      <c r="N45" s="102"/>
      <c r="O45" s="102"/>
      <c r="P45" s="102"/>
      <c r="Q45" s="102"/>
      <c r="R45" s="102"/>
    </row>
    <row r="46" spans="3:18" ht="15.75" x14ac:dyDescent="0.25">
      <c r="C46" s="102"/>
      <c r="D46" s="102"/>
      <c r="E46" s="102"/>
      <c r="F46" s="102"/>
      <c r="G46" s="102"/>
      <c r="H46" s="102"/>
      <c r="I46" s="102"/>
      <c r="J46" s="102"/>
      <c r="K46" s="102"/>
      <c r="L46" s="102"/>
      <c r="M46" s="102"/>
      <c r="N46" s="102"/>
      <c r="O46" s="102"/>
      <c r="P46" s="102"/>
      <c r="Q46" s="102"/>
      <c r="R46" s="102"/>
    </row>
    <row r="47" spans="3:18" ht="15.75" x14ac:dyDescent="0.25">
      <c r="C47" s="102"/>
      <c r="D47" s="102"/>
      <c r="E47" s="102"/>
      <c r="F47" s="102"/>
      <c r="G47" s="102"/>
      <c r="H47" s="102"/>
      <c r="I47" s="102"/>
      <c r="J47" s="102"/>
      <c r="K47" s="102"/>
      <c r="L47" s="102"/>
      <c r="M47" s="102"/>
      <c r="N47" s="102"/>
      <c r="O47" s="102"/>
      <c r="P47" s="102"/>
      <c r="Q47" s="102"/>
      <c r="R47" s="102"/>
    </row>
    <row r="48" spans="3:18" ht="15.75" x14ac:dyDescent="0.25">
      <c r="C48" s="102"/>
      <c r="D48" s="102"/>
      <c r="E48" s="102"/>
      <c r="F48" s="102"/>
      <c r="G48" s="102"/>
      <c r="H48" s="102"/>
      <c r="I48" s="102"/>
      <c r="J48" s="102"/>
      <c r="K48" s="102"/>
      <c r="L48" s="102"/>
      <c r="M48" s="102"/>
      <c r="N48" s="102"/>
      <c r="O48" s="102"/>
      <c r="P48" s="102"/>
      <c r="Q48" s="102"/>
      <c r="R48" s="102"/>
    </row>
    <row r="49" spans="3:18" ht="15.75" x14ac:dyDescent="0.25">
      <c r="C49" s="102"/>
      <c r="D49" s="102"/>
      <c r="E49" s="102"/>
      <c r="F49" s="102"/>
      <c r="G49" s="102"/>
      <c r="H49" s="102"/>
      <c r="I49" s="102"/>
      <c r="J49" s="102"/>
      <c r="K49" s="102"/>
      <c r="L49" s="102"/>
      <c r="M49" s="102"/>
      <c r="N49" s="102"/>
      <c r="O49" s="102"/>
      <c r="P49" s="102"/>
      <c r="Q49" s="102"/>
      <c r="R49" s="102"/>
    </row>
    <row r="50" spans="3:18" ht="15.75" x14ac:dyDescent="0.25">
      <c r="C50" s="102"/>
      <c r="D50" s="102"/>
      <c r="E50" s="102"/>
      <c r="F50" s="102"/>
      <c r="G50" s="102"/>
      <c r="H50" s="102"/>
      <c r="I50" s="102"/>
      <c r="J50" s="102"/>
      <c r="K50" s="102"/>
      <c r="L50" s="102"/>
      <c r="M50" s="102"/>
      <c r="N50" s="102"/>
      <c r="O50" s="102"/>
      <c r="P50" s="102"/>
      <c r="Q50" s="102"/>
      <c r="R50" s="102"/>
    </row>
    <row r="51" spans="3:18" ht="15.75" x14ac:dyDescent="0.25">
      <c r="C51" s="102"/>
      <c r="D51" s="102"/>
      <c r="E51" s="102"/>
      <c r="F51" s="102"/>
      <c r="G51" s="102"/>
      <c r="H51" s="102"/>
      <c r="I51" s="102"/>
      <c r="J51" s="102"/>
      <c r="K51" s="102"/>
      <c r="L51" s="102"/>
      <c r="M51" s="102"/>
      <c r="N51" s="102"/>
      <c r="O51" s="102"/>
      <c r="P51" s="102"/>
      <c r="Q51" s="102"/>
      <c r="R51" s="102"/>
    </row>
    <row r="52" spans="3:18" ht="15.75" x14ac:dyDescent="0.25">
      <c r="C52" s="102"/>
      <c r="D52" s="102"/>
      <c r="E52" s="102"/>
      <c r="F52" s="102"/>
      <c r="G52" s="102"/>
      <c r="H52" s="102"/>
      <c r="I52" s="102"/>
      <c r="J52" s="102"/>
      <c r="K52" s="102"/>
      <c r="L52" s="102"/>
      <c r="M52" s="102"/>
      <c r="N52" s="102"/>
      <c r="O52" s="102"/>
      <c r="P52" s="102"/>
      <c r="Q52" s="102"/>
      <c r="R52" s="102"/>
    </row>
    <row r="53" spans="3:18" ht="15.75" x14ac:dyDescent="0.25">
      <c r="C53" s="102"/>
      <c r="D53" s="102"/>
      <c r="E53" s="102"/>
      <c r="F53" s="102"/>
      <c r="G53" s="102"/>
      <c r="H53" s="102"/>
      <c r="I53" s="102"/>
      <c r="J53" s="102"/>
      <c r="K53" s="102"/>
      <c r="L53" s="102"/>
      <c r="M53" s="102"/>
      <c r="N53" s="102"/>
      <c r="O53" s="102"/>
      <c r="P53" s="102"/>
      <c r="Q53" s="102"/>
      <c r="R53" s="102"/>
    </row>
    <row r="54" spans="3:18" ht="15.75" x14ac:dyDescent="0.25">
      <c r="C54" s="102"/>
      <c r="D54" s="102"/>
      <c r="E54" s="102"/>
      <c r="F54" s="102"/>
      <c r="G54" s="102"/>
      <c r="H54" s="102"/>
      <c r="I54" s="102"/>
      <c r="J54" s="102"/>
      <c r="K54" s="102"/>
      <c r="L54" s="102"/>
      <c r="M54" s="102"/>
      <c r="N54" s="102"/>
      <c r="O54" s="102"/>
      <c r="P54" s="102"/>
      <c r="Q54" s="102"/>
      <c r="R54" s="102"/>
    </row>
    <row r="55" spans="3:18" ht="15.75" x14ac:dyDescent="0.25">
      <c r="C55" s="102"/>
      <c r="D55" s="102"/>
      <c r="E55" s="102"/>
      <c r="F55" s="102"/>
      <c r="G55" s="102"/>
      <c r="H55" s="102"/>
      <c r="I55" s="102"/>
      <c r="J55" s="102"/>
      <c r="K55" s="102"/>
      <c r="L55" s="102"/>
      <c r="M55" s="102"/>
      <c r="N55" s="102"/>
      <c r="O55" s="102"/>
      <c r="P55" s="102"/>
      <c r="Q55" s="102"/>
      <c r="R55" s="102"/>
    </row>
    <row r="56" spans="3:18" ht="15.75" x14ac:dyDescent="0.25">
      <c r="C56" s="102"/>
      <c r="D56" s="102"/>
      <c r="E56" s="102"/>
      <c r="F56" s="102"/>
      <c r="G56" s="102"/>
      <c r="H56" s="102"/>
      <c r="I56" s="102"/>
      <c r="J56" s="102"/>
      <c r="K56" s="102"/>
      <c r="L56" s="102"/>
      <c r="M56" s="102"/>
      <c r="N56" s="102"/>
      <c r="O56" s="102"/>
      <c r="P56" s="102"/>
      <c r="Q56" s="102"/>
      <c r="R56" s="102"/>
    </row>
    <row r="57" spans="3:18" ht="15.75" x14ac:dyDescent="0.25">
      <c r="C57" s="102"/>
      <c r="D57" s="102"/>
      <c r="E57" s="102"/>
      <c r="F57" s="102"/>
      <c r="G57" s="102"/>
      <c r="H57" s="102"/>
      <c r="I57" s="102"/>
      <c r="J57" s="102"/>
      <c r="K57" s="102"/>
      <c r="L57" s="102"/>
      <c r="M57" s="102"/>
      <c r="N57" s="102"/>
      <c r="O57" s="102"/>
      <c r="P57" s="102"/>
      <c r="Q57" s="102"/>
      <c r="R57" s="102"/>
    </row>
    <row r="58" spans="3:18" ht="15.75" x14ac:dyDescent="0.25">
      <c r="C58" s="102"/>
      <c r="D58" s="102"/>
      <c r="E58" s="102"/>
      <c r="F58" s="102"/>
      <c r="G58" s="102"/>
      <c r="H58" s="102"/>
      <c r="I58" s="102"/>
      <c r="J58" s="102"/>
      <c r="K58" s="102"/>
      <c r="L58" s="102"/>
      <c r="M58" s="102"/>
      <c r="N58" s="102"/>
      <c r="O58" s="102"/>
      <c r="P58" s="102"/>
      <c r="Q58" s="102"/>
      <c r="R58" s="102"/>
    </row>
    <row r="59" spans="3:18" ht="15.75" x14ac:dyDescent="0.25">
      <c r="C59" s="102"/>
      <c r="D59" s="102"/>
      <c r="E59" s="102"/>
      <c r="F59" s="102"/>
      <c r="G59" s="102"/>
      <c r="H59" s="102"/>
      <c r="I59" s="102"/>
      <c r="J59" s="102"/>
      <c r="K59" s="102"/>
      <c r="L59" s="102"/>
      <c r="M59" s="102"/>
      <c r="N59" s="102"/>
      <c r="O59" s="102"/>
      <c r="P59" s="102"/>
      <c r="Q59" s="102"/>
      <c r="R59" s="102"/>
    </row>
    <row r="60" spans="3:18" ht="15.75" x14ac:dyDescent="0.25">
      <c r="C60" s="102"/>
      <c r="D60" s="102"/>
      <c r="E60" s="102"/>
      <c r="F60" s="102"/>
      <c r="G60" s="102"/>
      <c r="H60" s="102"/>
      <c r="I60" s="102"/>
      <c r="J60" s="102"/>
      <c r="K60" s="102"/>
      <c r="L60" s="102"/>
      <c r="M60" s="102"/>
      <c r="N60" s="102"/>
      <c r="O60" s="102"/>
      <c r="P60" s="102"/>
      <c r="Q60" s="102"/>
      <c r="R60" s="102"/>
    </row>
    <row r="61" spans="3:18" ht="15.75" x14ac:dyDescent="0.25">
      <c r="C61" s="102"/>
      <c r="D61" s="102"/>
      <c r="E61" s="102"/>
      <c r="F61" s="102"/>
      <c r="G61" s="102"/>
      <c r="H61" s="102"/>
      <c r="I61" s="102"/>
      <c r="J61" s="102"/>
      <c r="K61" s="102"/>
      <c r="L61" s="102"/>
      <c r="M61" s="102"/>
      <c r="N61" s="102"/>
      <c r="O61" s="102"/>
      <c r="P61" s="102"/>
      <c r="Q61" s="102"/>
      <c r="R61" s="102"/>
    </row>
    <row r="62" spans="3:18" ht="15.75" x14ac:dyDescent="0.25">
      <c r="C62" s="102"/>
      <c r="D62" s="102"/>
      <c r="E62" s="102"/>
      <c r="F62" s="102"/>
      <c r="G62" s="102"/>
      <c r="H62" s="102"/>
      <c r="I62" s="102"/>
      <c r="J62" s="102"/>
      <c r="K62" s="102"/>
      <c r="L62" s="102"/>
      <c r="M62" s="102"/>
      <c r="N62" s="102"/>
      <c r="O62" s="102"/>
      <c r="P62" s="102"/>
      <c r="Q62" s="102"/>
      <c r="R62" s="102"/>
    </row>
    <row r="63" spans="3:18" ht="15.75" x14ac:dyDescent="0.25">
      <c r="C63" s="102"/>
      <c r="D63" s="102"/>
      <c r="E63" s="102"/>
      <c r="F63" s="102"/>
      <c r="G63" s="102"/>
      <c r="H63" s="102"/>
      <c r="I63" s="102"/>
      <c r="J63" s="102"/>
      <c r="K63" s="102"/>
      <c r="L63" s="102"/>
      <c r="M63" s="102"/>
      <c r="N63" s="102"/>
      <c r="O63" s="102"/>
      <c r="P63" s="102"/>
      <c r="Q63" s="102"/>
      <c r="R63" s="102"/>
    </row>
    <row r="64" spans="3:18" ht="15.75" x14ac:dyDescent="0.25">
      <c r="C64" s="102"/>
      <c r="D64" s="102"/>
      <c r="E64" s="102"/>
      <c r="F64" s="102"/>
      <c r="G64" s="102"/>
      <c r="H64" s="102"/>
      <c r="I64" s="102"/>
      <c r="J64" s="102"/>
      <c r="K64" s="102"/>
      <c r="L64" s="102"/>
      <c r="M64" s="102"/>
      <c r="N64" s="102"/>
      <c r="O64" s="102"/>
      <c r="P64" s="102"/>
      <c r="Q64" s="102"/>
      <c r="R64" s="102"/>
    </row>
    <row r="65" spans="3:18" ht="15.75" x14ac:dyDescent="0.25">
      <c r="C65" s="102"/>
      <c r="D65" s="102"/>
      <c r="E65" s="102"/>
      <c r="F65" s="102"/>
      <c r="G65" s="102"/>
      <c r="H65" s="102"/>
      <c r="I65" s="102"/>
      <c r="J65" s="102"/>
      <c r="K65" s="102"/>
      <c r="L65" s="102"/>
      <c r="M65" s="102"/>
      <c r="N65" s="102"/>
      <c r="O65" s="102"/>
      <c r="P65" s="102"/>
      <c r="Q65" s="102"/>
      <c r="R65" s="102"/>
    </row>
    <row r="66" spans="3:18" ht="15.75" x14ac:dyDescent="0.25">
      <c r="C66" s="102"/>
      <c r="D66" s="102"/>
      <c r="E66" s="102"/>
      <c r="F66" s="102"/>
      <c r="G66" s="102"/>
      <c r="H66" s="102"/>
      <c r="I66" s="102"/>
      <c r="J66" s="102"/>
      <c r="K66" s="102"/>
      <c r="L66" s="102"/>
      <c r="M66" s="102"/>
      <c r="N66" s="102"/>
      <c r="O66" s="102"/>
      <c r="P66" s="102"/>
      <c r="Q66" s="102"/>
      <c r="R66" s="102"/>
    </row>
    <row r="67" spans="3:18" ht="15.75" x14ac:dyDescent="0.25">
      <c r="C67" s="102"/>
      <c r="D67" s="102"/>
      <c r="E67" s="102"/>
      <c r="F67" s="102"/>
      <c r="G67" s="102"/>
      <c r="H67" s="102"/>
      <c r="I67" s="102"/>
      <c r="J67" s="102"/>
      <c r="K67" s="102"/>
      <c r="L67" s="102"/>
      <c r="M67" s="102"/>
      <c r="N67" s="102"/>
      <c r="O67" s="102"/>
      <c r="P67" s="102"/>
      <c r="Q67" s="102"/>
      <c r="R67" s="102"/>
    </row>
    <row r="68" spans="3:18" ht="15.75" x14ac:dyDescent="0.25">
      <c r="C68" s="102"/>
      <c r="D68" s="102"/>
      <c r="E68" s="102"/>
      <c r="F68" s="102"/>
      <c r="G68" s="102"/>
      <c r="H68" s="102"/>
      <c r="I68" s="102"/>
      <c r="J68" s="102"/>
      <c r="K68" s="102"/>
      <c r="L68" s="102"/>
      <c r="M68" s="102"/>
      <c r="N68" s="102"/>
      <c r="O68" s="102"/>
      <c r="P68" s="102"/>
      <c r="Q68" s="102"/>
      <c r="R68" s="102"/>
    </row>
    <row r="69" spans="3:18" ht="15.75" x14ac:dyDescent="0.25">
      <c r="C69" s="102"/>
      <c r="D69" s="102"/>
      <c r="E69" s="102"/>
      <c r="F69" s="102"/>
      <c r="G69" s="102"/>
      <c r="H69" s="102"/>
      <c r="I69" s="102"/>
      <c r="J69" s="102"/>
      <c r="K69" s="102"/>
      <c r="L69" s="102"/>
      <c r="M69" s="102"/>
      <c r="N69" s="102"/>
      <c r="O69" s="102"/>
      <c r="P69" s="102"/>
      <c r="Q69" s="102"/>
      <c r="R69" s="102"/>
    </row>
    <row r="70" spans="3:18" ht="15.75" x14ac:dyDescent="0.25">
      <c r="C70" s="102"/>
      <c r="D70" s="102"/>
      <c r="E70" s="102"/>
      <c r="F70" s="102"/>
      <c r="G70" s="102"/>
      <c r="H70" s="102"/>
      <c r="I70" s="102"/>
      <c r="J70" s="102"/>
      <c r="K70" s="102"/>
      <c r="L70" s="102"/>
      <c r="M70" s="102"/>
      <c r="N70" s="102"/>
      <c r="O70" s="102"/>
      <c r="P70" s="102"/>
      <c r="Q70" s="102"/>
      <c r="R70" s="102"/>
    </row>
    <row r="71" spans="3:18" ht="15.75" x14ac:dyDescent="0.25">
      <c r="C71" s="102"/>
      <c r="D71" s="102"/>
      <c r="E71" s="102"/>
      <c r="F71" s="102"/>
      <c r="G71" s="102"/>
      <c r="H71" s="102"/>
      <c r="I71" s="102"/>
      <c r="J71" s="102"/>
      <c r="K71" s="102"/>
      <c r="L71" s="102"/>
      <c r="M71" s="102"/>
      <c r="N71" s="102"/>
      <c r="O71" s="102"/>
      <c r="P71" s="102"/>
      <c r="Q71" s="102"/>
      <c r="R71" s="102"/>
    </row>
    <row r="72" spans="3:18" ht="15.75" x14ac:dyDescent="0.25">
      <c r="C72" s="102"/>
      <c r="D72" s="102"/>
      <c r="E72" s="102"/>
      <c r="F72" s="102"/>
      <c r="G72" s="102"/>
      <c r="H72" s="102"/>
      <c r="I72" s="102"/>
      <c r="J72" s="102"/>
      <c r="K72" s="102"/>
      <c r="L72" s="102"/>
      <c r="M72" s="102"/>
      <c r="N72" s="102"/>
      <c r="O72" s="102"/>
      <c r="P72" s="102"/>
      <c r="Q72" s="102"/>
      <c r="R72" s="102"/>
    </row>
    <row r="73" spans="3:18" ht="15.75" x14ac:dyDescent="0.25">
      <c r="C73" s="102"/>
      <c r="D73" s="102"/>
      <c r="E73" s="102"/>
      <c r="F73" s="102"/>
      <c r="G73" s="102"/>
      <c r="H73" s="102"/>
      <c r="I73" s="102"/>
      <c r="J73" s="102"/>
      <c r="K73" s="102"/>
      <c r="L73" s="102"/>
      <c r="M73" s="102"/>
      <c r="N73" s="102"/>
      <c r="O73" s="102"/>
      <c r="P73" s="102"/>
      <c r="Q73" s="102"/>
      <c r="R73" s="102"/>
    </row>
    <row r="74" spans="3:18" ht="15.75" x14ac:dyDescent="0.25">
      <c r="C74" s="102"/>
      <c r="D74" s="102"/>
      <c r="E74" s="102"/>
      <c r="F74" s="102"/>
      <c r="G74" s="102"/>
      <c r="H74" s="102"/>
      <c r="I74" s="102"/>
      <c r="J74" s="102"/>
      <c r="K74" s="102"/>
      <c r="L74" s="102"/>
      <c r="M74" s="102"/>
      <c r="N74" s="102"/>
      <c r="O74" s="102"/>
      <c r="P74" s="102"/>
      <c r="Q74" s="102"/>
      <c r="R74" s="102"/>
    </row>
    <row r="75" spans="3:18" ht="15.75" x14ac:dyDescent="0.25">
      <c r="C75" s="102"/>
      <c r="D75" s="102"/>
      <c r="E75" s="102"/>
      <c r="F75" s="102"/>
      <c r="G75" s="102"/>
      <c r="H75" s="102"/>
      <c r="I75" s="102"/>
      <c r="J75" s="102"/>
      <c r="K75" s="102"/>
      <c r="L75" s="102"/>
      <c r="M75" s="102"/>
      <c r="N75" s="102"/>
      <c r="O75" s="102"/>
      <c r="P75" s="102"/>
      <c r="Q75" s="102"/>
      <c r="R75" s="102"/>
    </row>
    <row r="76" spans="3:18" ht="15.75" x14ac:dyDescent="0.25">
      <c r="C76" s="102"/>
      <c r="D76" s="102"/>
      <c r="E76" s="102"/>
      <c r="F76" s="102"/>
      <c r="G76" s="102"/>
      <c r="H76" s="102"/>
      <c r="I76" s="102"/>
      <c r="J76" s="102"/>
      <c r="K76" s="102"/>
      <c r="L76" s="102"/>
      <c r="M76" s="102"/>
      <c r="N76" s="102"/>
      <c r="O76" s="102"/>
      <c r="P76" s="102"/>
      <c r="Q76" s="102"/>
      <c r="R76" s="102"/>
    </row>
    <row r="77" spans="3:18" ht="15.75" x14ac:dyDescent="0.25">
      <c r="C77" s="102"/>
      <c r="D77" s="102"/>
      <c r="E77" s="102"/>
      <c r="F77" s="102"/>
      <c r="G77" s="102"/>
      <c r="H77" s="102"/>
      <c r="I77" s="102"/>
      <c r="J77" s="102"/>
      <c r="K77" s="102"/>
      <c r="L77" s="102"/>
      <c r="M77" s="102"/>
      <c r="N77" s="102"/>
      <c r="O77" s="102"/>
      <c r="P77" s="102"/>
      <c r="Q77" s="102"/>
      <c r="R77" s="102"/>
    </row>
    <row r="78" spans="3:18" ht="15.75" x14ac:dyDescent="0.25">
      <c r="C78" s="102"/>
      <c r="D78" s="102"/>
      <c r="E78" s="102"/>
      <c r="F78" s="102"/>
      <c r="G78" s="102"/>
      <c r="H78" s="102"/>
      <c r="I78" s="102"/>
      <c r="J78" s="102"/>
      <c r="K78" s="102"/>
      <c r="L78" s="102"/>
      <c r="M78" s="102"/>
      <c r="N78" s="102"/>
      <c r="O78" s="102"/>
      <c r="P78" s="102"/>
      <c r="Q78" s="102"/>
      <c r="R78" s="102"/>
    </row>
    <row r="79" spans="3:18" ht="15.75" x14ac:dyDescent="0.25">
      <c r="C79" s="102"/>
      <c r="D79" s="102"/>
      <c r="E79" s="102"/>
      <c r="F79" s="102"/>
      <c r="G79" s="102"/>
      <c r="H79" s="102"/>
      <c r="I79" s="102"/>
      <c r="J79" s="102"/>
      <c r="K79" s="102"/>
      <c r="L79" s="102"/>
      <c r="M79" s="102"/>
      <c r="N79" s="102"/>
      <c r="O79" s="102"/>
      <c r="P79" s="102"/>
      <c r="Q79" s="102"/>
      <c r="R79" s="102"/>
    </row>
    <row r="80" spans="3:18" ht="15.75" x14ac:dyDescent="0.25">
      <c r="C80" s="102"/>
      <c r="D80" s="102"/>
      <c r="E80" s="102"/>
      <c r="F80" s="102"/>
      <c r="G80" s="102"/>
      <c r="H80" s="102"/>
      <c r="I80" s="102"/>
      <c r="J80" s="102"/>
      <c r="K80" s="102"/>
      <c r="L80" s="102"/>
      <c r="M80" s="102"/>
      <c r="N80" s="102"/>
      <c r="O80" s="102"/>
      <c r="P80" s="102"/>
      <c r="Q80" s="102"/>
      <c r="R80" s="102"/>
    </row>
    <row r="81" spans="3:18" ht="15.75" x14ac:dyDescent="0.25">
      <c r="C81" s="102"/>
      <c r="D81" s="102"/>
      <c r="E81" s="102"/>
      <c r="F81" s="102"/>
      <c r="G81" s="102"/>
      <c r="H81" s="102"/>
      <c r="I81" s="102"/>
      <c r="J81" s="102"/>
      <c r="K81" s="102"/>
      <c r="L81" s="102"/>
      <c r="M81" s="102"/>
      <c r="N81" s="102"/>
      <c r="O81" s="102"/>
      <c r="P81" s="102"/>
      <c r="Q81" s="102"/>
      <c r="R81" s="102"/>
    </row>
    <row r="82" spans="3:18" ht="15.75" x14ac:dyDescent="0.25">
      <c r="C82" s="102"/>
      <c r="D82" s="102"/>
      <c r="E82" s="102"/>
      <c r="F82" s="102"/>
      <c r="G82" s="102"/>
      <c r="H82" s="102"/>
      <c r="I82" s="102"/>
      <c r="J82" s="102"/>
      <c r="K82" s="102"/>
      <c r="L82" s="102"/>
      <c r="M82" s="102"/>
      <c r="N82" s="102"/>
      <c r="O82" s="102"/>
      <c r="P82" s="102"/>
      <c r="Q82" s="102"/>
      <c r="R82" s="102"/>
    </row>
    <row r="83" spans="3:18" ht="15.75" x14ac:dyDescent="0.25">
      <c r="C83" s="102"/>
      <c r="D83" s="102"/>
      <c r="E83" s="102"/>
      <c r="F83" s="102"/>
      <c r="G83" s="102"/>
      <c r="H83" s="102"/>
      <c r="I83" s="102"/>
      <c r="J83" s="102"/>
      <c r="K83" s="102"/>
      <c r="L83" s="102"/>
      <c r="M83" s="102"/>
      <c r="N83" s="102"/>
      <c r="O83" s="102"/>
      <c r="P83" s="102"/>
      <c r="Q83" s="102"/>
      <c r="R83" s="102"/>
    </row>
    <row r="84" spans="3:18" ht="15.75" x14ac:dyDescent="0.25">
      <c r="C84" s="102"/>
      <c r="D84" s="102"/>
      <c r="E84" s="102"/>
      <c r="F84" s="102"/>
      <c r="G84" s="102"/>
      <c r="H84" s="102"/>
      <c r="I84" s="102"/>
      <c r="J84" s="102"/>
      <c r="K84" s="102"/>
      <c r="L84" s="102"/>
      <c r="M84" s="102"/>
      <c r="N84" s="102"/>
      <c r="O84" s="102"/>
      <c r="P84" s="102"/>
      <c r="Q84" s="102"/>
      <c r="R84" s="102"/>
    </row>
    <row r="85" spans="3:18" ht="15.75" x14ac:dyDescent="0.25">
      <c r="C85" s="102"/>
      <c r="D85" s="102"/>
      <c r="E85" s="102"/>
      <c r="F85" s="102"/>
      <c r="G85" s="102"/>
      <c r="H85" s="102"/>
      <c r="I85" s="102"/>
      <c r="J85" s="102"/>
      <c r="K85" s="102"/>
      <c r="L85" s="102"/>
      <c r="M85" s="102"/>
      <c r="N85" s="102"/>
      <c r="O85" s="102"/>
      <c r="P85" s="102"/>
      <c r="Q85" s="102"/>
      <c r="R85" s="102"/>
    </row>
    <row r="86" spans="3:18" ht="15.75" x14ac:dyDescent="0.25">
      <c r="C86" s="102"/>
      <c r="D86" s="102"/>
      <c r="E86" s="102"/>
      <c r="F86" s="102"/>
      <c r="G86" s="102"/>
      <c r="H86" s="102"/>
      <c r="I86" s="102"/>
      <c r="J86" s="102"/>
      <c r="K86" s="102"/>
      <c r="L86" s="102"/>
      <c r="M86" s="102"/>
      <c r="N86" s="102"/>
      <c r="O86" s="102"/>
      <c r="P86" s="102"/>
      <c r="Q86" s="102"/>
      <c r="R86" s="102"/>
    </row>
    <row r="87" spans="3:18" ht="15.75" x14ac:dyDescent="0.25">
      <c r="C87" s="102"/>
      <c r="D87" s="102"/>
      <c r="E87" s="102"/>
      <c r="F87" s="102"/>
      <c r="G87" s="102"/>
      <c r="H87" s="102"/>
      <c r="I87" s="102"/>
      <c r="J87" s="102"/>
      <c r="K87" s="102"/>
      <c r="L87" s="102"/>
      <c r="M87" s="102"/>
      <c r="N87" s="102"/>
      <c r="O87" s="102"/>
      <c r="P87" s="102"/>
      <c r="Q87" s="102"/>
      <c r="R87" s="102"/>
    </row>
    <row r="88" spans="3:18" ht="15.75" x14ac:dyDescent="0.25">
      <c r="C88" s="102"/>
      <c r="D88" s="102"/>
      <c r="E88" s="102"/>
      <c r="F88" s="102"/>
      <c r="G88" s="102"/>
      <c r="H88" s="102"/>
      <c r="I88" s="102"/>
      <c r="J88" s="102"/>
      <c r="K88" s="102"/>
      <c r="L88" s="102"/>
      <c r="M88" s="102"/>
      <c r="N88" s="102"/>
      <c r="O88" s="102"/>
      <c r="P88" s="102"/>
      <c r="Q88" s="102"/>
      <c r="R88" s="102"/>
    </row>
    <row r="89" spans="3:18" ht="15.75" x14ac:dyDescent="0.25">
      <c r="C89" s="102"/>
      <c r="D89" s="102"/>
      <c r="E89" s="102"/>
      <c r="F89" s="102"/>
      <c r="G89" s="102"/>
      <c r="H89" s="102"/>
      <c r="I89" s="102"/>
      <c r="J89" s="102"/>
      <c r="K89" s="102"/>
      <c r="L89" s="102"/>
      <c r="M89" s="102"/>
      <c r="N89" s="102"/>
      <c r="O89" s="102"/>
      <c r="P89" s="102"/>
      <c r="Q89" s="102"/>
      <c r="R89" s="102"/>
    </row>
    <row r="90" spans="3:18" ht="15.75" x14ac:dyDescent="0.25">
      <c r="C90" s="102"/>
      <c r="D90" s="102"/>
      <c r="E90" s="102"/>
      <c r="F90" s="102"/>
      <c r="G90" s="102"/>
      <c r="H90" s="102"/>
      <c r="I90" s="102"/>
      <c r="J90" s="102"/>
      <c r="K90" s="102"/>
      <c r="L90" s="102"/>
      <c r="M90" s="102"/>
      <c r="N90" s="102"/>
      <c r="O90" s="102"/>
      <c r="P90" s="102"/>
      <c r="Q90" s="102"/>
      <c r="R90" s="102"/>
    </row>
    <row r="91" spans="3:18" ht="15.75" x14ac:dyDescent="0.25">
      <c r="C91" s="102"/>
      <c r="D91" s="102"/>
      <c r="E91" s="102"/>
      <c r="F91" s="102"/>
      <c r="G91" s="102"/>
      <c r="H91" s="102"/>
      <c r="I91" s="102"/>
      <c r="J91" s="102"/>
      <c r="K91" s="102"/>
      <c r="L91" s="102"/>
      <c r="M91" s="102"/>
      <c r="N91" s="102"/>
      <c r="O91" s="102"/>
      <c r="P91" s="102"/>
      <c r="Q91" s="102"/>
      <c r="R91" s="102"/>
    </row>
    <row r="92" spans="3:18" ht="15.75" x14ac:dyDescent="0.25">
      <c r="C92" s="102"/>
      <c r="D92" s="102"/>
      <c r="E92" s="102"/>
      <c r="F92" s="102"/>
      <c r="G92" s="102"/>
      <c r="H92" s="102"/>
      <c r="I92" s="102"/>
      <c r="J92" s="102"/>
      <c r="K92" s="102"/>
      <c r="L92" s="102"/>
      <c r="M92" s="102"/>
      <c r="N92" s="102"/>
      <c r="O92" s="102"/>
      <c r="P92" s="102"/>
      <c r="Q92" s="102"/>
      <c r="R92" s="102"/>
    </row>
    <row r="93" spans="3:18" ht="15.75" x14ac:dyDescent="0.25">
      <c r="C93" s="102"/>
      <c r="D93" s="102"/>
      <c r="E93" s="102"/>
      <c r="F93" s="102"/>
      <c r="G93" s="102"/>
      <c r="H93" s="102"/>
      <c r="I93" s="102"/>
      <c r="J93" s="102"/>
      <c r="K93" s="102"/>
      <c r="L93" s="102"/>
      <c r="M93" s="102"/>
      <c r="N93" s="102"/>
      <c r="O93" s="102"/>
      <c r="P93" s="102"/>
      <c r="Q93" s="102"/>
      <c r="R93" s="102"/>
    </row>
    <row r="94" spans="3:18" ht="15.75" x14ac:dyDescent="0.25">
      <c r="C94" s="102"/>
      <c r="D94" s="102"/>
      <c r="E94" s="102"/>
      <c r="F94" s="102"/>
      <c r="G94" s="102"/>
      <c r="H94" s="102"/>
      <c r="I94" s="102"/>
      <c r="J94" s="102"/>
      <c r="K94" s="102"/>
      <c r="L94" s="102"/>
      <c r="M94" s="102"/>
      <c r="N94" s="102"/>
      <c r="O94" s="102"/>
      <c r="P94" s="102"/>
      <c r="Q94" s="102"/>
      <c r="R94" s="102"/>
    </row>
    <row r="95" spans="3:18" ht="15.75" x14ac:dyDescent="0.25">
      <c r="C95" s="102"/>
      <c r="D95" s="102"/>
      <c r="E95" s="102"/>
      <c r="F95" s="102"/>
      <c r="G95" s="102"/>
      <c r="H95" s="102"/>
      <c r="I95" s="102"/>
      <c r="J95" s="102"/>
      <c r="K95" s="102"/>
      <c r="L95" s="102"/>
      <c r="M95" s="102"/>
      <c r="N95" s="102"/>
      <c r="O95" s="102"/>
      <c r="P95" s="102"/>
      <c r="Q95" s="102"/>
      <c r="R95" s="102"/>
    </row>
    <row r="96" spans="3:18" ht="15.75" x14ac:dyDescent="0.25">
      <c r="C96" s="102"/>
      <c r="D96" s="102"/>
      <c r="E96" s="102"/>
      <c r="F96" s="102"/>
      <c r="G96" s="102"/>
      <c r="H96" s="102"/>
      <c r="I96" s="102"/>
      <c r="J96" s="102"/>
      <c r="K96" s="102"/>
      <c r="L96" s="102"/>
      <c r="M96" s="102"/>
      <c r="N96" s="102"/>
      <c r="O96" s="102"/>
      <c r="P96" s="102"/>
      <c r="Q96" s="102"/>
      <c r="R96" s="102"/>
    </row>
    <row r="97" spans="3:18" ht="15.75" x14ac:dyDescent="0.25">
      <c r="C97" s="102"/>
      <c r="D97" s="102"/>
      <c r="E97" s="102"/>
      <c r="F97" s="102"/>
      <c r="G97" s="102"/>
      <c r="H97" s="102"/>
      <c r="I97" s="102"/>
      <c r="J97" s="102"/>
      <c r="K97" s="102"/>
      <c r="L97" s="102"/>
      <c r="M97" s="102"/>
      <c r="N97" s="102"/>
      <c r="O97" s="102"/>
      <c r="P97" s="102"/>
      <c r="Q97" s="102"/>
      <c r="R97" s="102"/>
    </row>
    <row r="98" spans="3:18" ht="15.75" x14ac:dyDescent="0.25">
      <c r="C98" s="102"/>
      <c r="D98" s="102"/>
      <c r="E98" s="102"/>
      <c r="F98" s="102"/>
      <c r="G98" s="102"/>
      <c r="H98" s="102"/>
      <c r="I98" s="102"/>
      <c r="J98" s="102"/>
      <c r="K98" s="102"/>
      <c r="L98" s="102"/>
      <c r="M98" s="102"/>
      <c r="N98" s="102"/>
      <c r="O98" s="102"/>
      <c r="P98" s="102"/>
      <c r="Q98" s="102"/>
      <c r="R98" s="102"/>
    </row>
    <row r="99" spans="3:18" ht="15.75" x14ac:dyDescent="0.25">
      <c r="C99" s="102"/>
      <c r="D99" s="102"/>
      <c r="E99" s="102"/>
      <c r="F99" s="102"/>
      <c r="G99" s="102"/>
      <c r="H99" s="102"/>
      <c r="I99" s="102"/>
      <c r="J99" s="102"/>
      <c r="K99" s="102"/>
      <c r="L99" s="102"/>
      <c r="M99" s="102"/>
      <c r="N99" s="102"/>
      <c r="O99" s="102"/>
      <c r="P99" s="102"/>
      <c r="Q99" s="102"/>
      <c r="R99" s="102"/>
    </row>
    <row r="100" spans="3:18" ht="15.75" x14ac:dyDescent="0.25">
      <c r="C100" s="102"/>
      <c r="D100" s="102"/>
      <c r="E100" s="102"/>
      <c r="F100" s="102"/>
      <c r="G100" s="102"/>
      <c r="H100" s="102"/>
      <c r="I100" s="102"/>
      <c r="J100" s="102"/>
      <c r="K100" s="102"/>
      <c r="L100" s="102"/>
      <c r="M100" s="102"/>
      <c r="N100" s="102"/>
      <c r="O100" s="102"/>
      <c r="P100" s="102"/>
      <c r="Q100" s="102"/>
      <c r="R100" s="102"/>
    </row>
    <row r="101" spans="3:18" ht="15.75" x14ac:dyDescent="0.25">
      <c r="C101" s="102"/>
      <c r="D101" s="102"/>
      <c r="E101" s="102"/>
      <c r="F101" s="102"/>
      <c r="G101" s="102"/>
      <c r="H101" s="102"/>
      <c r="I101" s="102"/>
      <c r="J101" s="102"/>
      <c r="K101" s="102"/>
      <c r="L101" s="102"/>
      <c r="M101" s="102"/>
      <c r="N101" s="102"/>
      <c r="O101" s="102"/>
      <c r="P101" s="102"/>
      <c r="Q101" s="102"/>
      <c r="R101" s="102"/>
    </row>
    <row r="102" spans="3:18" ht="15.75" x14ac:dyDescent="0.25">
      <c r="C102" s="102"/>
      <c r="D102" s="102"/>
      <c r="E102" s="102"/>
      <c r="F102" s="102"/>
      <c r="G102" s="102"/>
      <c r="H102" s="102"/>
      <c r="I102" s="102"/>
      <c r="J102" s="102"/>
      <c r="K102" s="102"/>
      <c r="L102" s="102"/>
      <c r="M102" s="102"/>
      <c r="N102" s="102"/>
      <c r="O102" s="102"/>
      <c r="P102" s="102"/>
      <c r="Q102" s="102"/>
      <c r="R102" s="102"/>
    </row>
    <row r="103" spans="3:18" ht="15.75" x14ac:dyDescent="0.25">
      <c r="C103" s="102"/>
      <c r="D103" s="102"/>
      <c r="E103" s="102"/>
      <c r="F103" s="102"/>
      <c r="G103" s="102"/>
      <c r="H103" s="102"/>
      <c r="I103" s="102"/>
      <c r="J103" s="102"/>
      <c r="K103" s="102"/>
      <c r="L103" s="102"/>
      <c r="M103" s="102"/>
      <c r="N103" s="102"/>
      <c r="O103" s="102"/>
      <c r="P103" s="102"/>
      <c r="Q103" s="102"/>
      <c r="R103" s="102"/>
    </row>
    <row r="104" spans="3:18" ht="15.75" x14ac:dyDescent="0.25">
      <c r="C104" s="102"/>
      <c r="D104" s="102"/>
      <c r="E104" s="102"/>
      <c r="F104" s="102"/>
      <c r="G104" s="102"/>
      <c r="H104" s="102"/>
      <c r="I104" s="102"/>
      <c r="J104" s="102"/>
      <c r="K104" s="102"/>
      <c r="L104" s="102"/>
      <c r="M104" s="102"/>
      <c r="N104" s="102"/>
      <c r="O104" s="102"/>
      <c r="P104" s="102"/>
      <c r="Q104" s="102"/>
      <c r="R104" s="102"/>
    </row>
    <row r="105" spans="3:18" ht="15.75" x14ac:dyDescent="0.25">
      <c r="C105" s="102"/>
      <c r="D105" s="102"/>
      <c r="E105" s="102"/>
      <c r="F105" s="102"/>
      <c r="G105" s="102"/>
      <c r="H105" s="102"/>
      <c r="I105" s="102"/>
      <c r="J105" s="102"/>
      <c r="K105" s="102"/>
      <c r="L105" s="102"/>
      <c r="M105" s="102"/>
      <c r="N105" s="102"/>
      <c r="O105" s="102"/>
      <c r="P105" s="102"/>
      <c r="Q105" s="102"/>
      <c r="R105" s="102"/>
    </row>
    <row r="106" spans="3:18" ht="15.75" x14ac:dyDescent="0.25">
      <c r="C106" s="102"/>
      <c r="D106" s="102"/>
      <c r="E106" s="102"/>
      <c r="F106" s="102"/>
      <c r="G106" s="102"/>
      <c r="H106" s="102"/>
      <c r="I106" s="102"/>
      <c r="J106" s="102"/>
      <c r="K106" s="102"/>
      <c r="L106" s="102"/>
      <c r="M106" s="102"/>
      <c r="N106" s="102"/>
      <c r="O106" s="102"/>
      <c r="P106" s="102"/>
      <c r="Q106" s="102"/>
      <c r="R106" s="102"/>
    </row>
    <row r="107" spans="3:18" ht="15.75" x14ac:dyDescent="0.25">
      <c r="C107" s="102"/>
      <c r="D107" s="102"/>
      <c r="E107" s="102"/>
      <c r="F107" s="102"/>
      <c r="G107" s="102"/>
      <c r="H107" s="102"/>
      <c r="I107" s="102"/>
      <c r="J107" s="102"/>
      <c r="K107" s="102"/>
      <c r="L107" s="102"/>
      <c r="M107" s="102"/>
      <c r="N107" s="102"/>
      <c r="O107" s="102"/>
      <c r="P107" s="102"/>
      <c r="Q107" s="102"/>
      <c r="R107" s="102"/>
    </row>
    <row r="108" spans="3:18" ht="15.75" x14ac:dyDescent="0.25">
      <c r="C108" s="102"/>
      <c r="D108" s="102"/>
      <c r="E108" s="102"/>
      <c r="F108" s="102"/>
      <c r="G108" s="102"/>
      <c r="H108" s="102"/>
      <c r="I108" s="102"/>
      <c r="J108" s="102"/>
      <c r="K108" s="102"/>
      <c r="L108" s="102"/>
      <c r="M108" s="102"/>
      <c r="N108" s="102"/>
      <c r="O108" s="102"/>
      <c r="P108" s="102"/>
      <c r="Q108" s="102"/>
      <c r="R108" s="102"/>
    </row>
    <row r="109" spans="3:18" ht="15.75" x14ac:dyDescent="0.25">
      <c r="C109" s="102"/>
      <c r="D109" s="102"/>
      <c r="E109" s="102"/>
      <c r="F109" s="102"/>
      <c r="G109" s="102"/>
      <c r="H109" s="102"/>
      <c r="I109" s="102"/>
      <c r="J109" s="102"/>
      <c r="K109" s="102"/>
      <c r="L109" s="102"/>
      <c r="M109" s="102"/>
      <c r="N109" s="102"/>
      <c r="O109" s="102"/>
      <c r="P109" s="102"/>
      <c r="Q109" s="102"/>
      <c r="R109" s="102"/>
    </row>
    <row r="110" spans="3:18" ht="15.75" x14ac:dyDescent="0.25">
      <c r="C110" s="102"/>
      <c r="D110" s="102"/>
      <c r="E110" s="102"/>
      <c r="F110" s="102"/>
      <c r="G110" s="102"/>
      <c r="H110" s="102"/>
      <c r="I110" s="102"/>
      <c r="J110" s="102"/>
      <c r="K110" s="102"/>
      <c r="L110" s="102"/>
      <c r="M110" s="102"/>
      <c r="N110" s="102"/>
      <c r="O110" s="102"/>
      <c r="P110" s="102"/>
      <c r="Q110" s="102"/>
      <c r="R110" s="102"/>
    </row>
    <row r="111" spans="3:18" ht="15.75" x14ac:dyDescent="0.25">
      <c r="C111" s="102"/>
      <c r="D111" s="102"/>
      <c r="E111" s="102"/>
      <c r="F111" s="102"/>
      <c r="G111" s="102"/>
      <c r="H111" s="102"/>
      <c r="I111" s="102"/>
      <c r="J111" s="102"/>
      <c r="K111" s="102"/>
      <c r="L111" s="102"/>
      <c r="M111" s="102"/>
      <c r="N111" s="102"/>
      <c r="O111" s="102"/>
      <c r="P111" s="102"/>
      <c r="Q111" s="102"/>
      <c r="R111" s="102"/>
    </row>
    <row r="112" spans="3:18" ht="15.75" x14ac:dyDescent="0.25">
      <c r="C112" s="102"/>
      <c r="D112" s="102"/>
      <c r="E112" s="102"/>
      <c r="F112" s="102"/>
      <c r="G112" s="102"/>
      <c r="H112" s="102"/>
      <c r="I112" s="102"/>
      <c r="J112" s="102"/>
      <c r="K112" s="102"/>
      <c r="L112" s="102"/>
      <c r="M112" s="102"/>
      <c r="N112" s="102"/>
      <c r="O112" s="102"/>
      <c r="P112" s="102"/>
      <c r="Q112" s="102"/>
      <c r="R112" s="102"/>
    </row>
    <row r="113" spans="3:18" ht="15.75" x14ac:dyDescent="0.25">
      <c r="C113" s="102"/>
      <c r="D113" s="102"/>
      <c r="E113" s="102"/>
      <c r="F113" s="102"/>
      <c r="G113" s="102"/>
      <c r="H113" s="102"/>
      <c r="I113" s="102"/>
      <c r="J113" s="102"/>
      <c r="K113" s="102"/>
      <c r="L113" s="102"/>
      <c r="M113" s="102"/>
      <c r="N113" s="102"/>
      <c r="O113" s="102"/>
      <c r="P113" s="102"/>
      <c r="Q113" s="102"/>
      <c r="R113" s="102"/>
    </row>
    <row r="114" spans="3:18" ht="15.75" x14ac:dyDescent="0.25">
      <c r="C114" s="102"/>
      <c r="D114" s="102"/>
      <c r="E114" s="102"/>
      <c r="F114" s="102"/>
      <c r="G114" s="102"/>
      <c r="H114" s="102"/>
      <c r="I114" s="102"/>
      <c r="J114" s="102"/>
      <c r="K114" s="102"/>
      <c r="L114" s="102"/>
      <c r="M114" s="102"/>
      <c r="N114" s="102"/>
      <c r="O114" s="102"/>
      <c r="P114" s="102"/>
      <c r="Q114" s="102"/>
      <c r="R114" s="102"/>
    </row>
    <row r="115" spans="3:18" ht="15.75" x14ac:dyDescent="0.25">
      <c r="C115" s="102"/>
      <c r="D115" s="102"/>
      <c r="E115" s="102"/>
      <c r="F115" s="102"/>
      <c r="G115" s="102"/>
      <c r="H115" s="102"/>
      <c r="I115" s="102"/>
      <c r="J115" s="102"/>
      <c r="K115" s="102"/>
      <c r="L115" s="102"/>
      <c r="M115" s="102"/>
      <c r="N115" s="102"/>
      <c r="O115" s="102"/>
      <c r="P115" s="102"/>
      <c r="Q115" s="102"/>
      <c r="R115" s="102"/>
    </row>
    <row r="116" spans="3:18" ht="15.75" x14ac:dyDescent="0.25">
      <c r="C116" s="102"/>
      <c r="D116" s="102"/>
      <c r="E116" s="102"/>
      <c r="F116" s="102"/>
      <c r="G116" s="102"/>
      <c r="H116" s="102"/>
      <c r="I116" s="102"/>
      <c r="J116" s="102"/>
      <c r="K116" s="102"/>
      <c r="L116" s="102"/>
      <c r="M116" s="102"/>
      <c r="N116" s="102"/>
      <c r="O116" s="102"/>
      <c r="P116" s="102"/>
      <c r="Q116" s="102"/>
      <c r="R116" s="102"/>
    </row>
    <row r="117" spans="3:18" ht="15.75" x14ac:dyDescent="0.25">
      <c r="C117" s="102"/>
      <c r="D117" s="102"/>
      <c r="E117" s="102"/>
      <c r="F117" s="102"/>
      <c r="G117" s="102"/>
      <c r="H117" s="102"/>
      <c r="I117" s="102"/>
      <c r="J117" s="102"/>
      <c r="K117" s="102"/>
      <c r="L117" s="102"/>
      <c r="M117" s="102"/>
      <c r="N117" s="102"/>
      <c r="O117" s="102"/>
      <c r="P117" s="102"/>
      <c r="Q117" s="102"/>
      <c r="R117" s="102"/>
    </row>
    <row r="118" spans="3:18" ht="15.75" x14ac:dyDescent="0.25">
      <c r="C118" s="102"/>
      <c r="D118" s="102"/>
      <c r="E118" s="102"/>
      <c r="F118" s="102"/>
      <c r="G118" s="102"/>
      <c r="H118" s="102"/>
      <c r="I118" s="102"/>
      <c r="J118" s="102"/>
      <c r="K118" s="102"/>
      <c r="L118" s="102"/>
      <c r="M118" s="102"/>
      <c r="N118" s="102"/>
      <c r="O118" s="102"/>
      <c r="P118" s="102"/>
      <c r="Q118" s="102"/>
      <c r="R118" s="102"/>
    </row>
    <row r="119" spans="3:18" ht="15.75" x14ac:dyDescent="0.25">
      <c r="C119" s="102"/>
      <c r="D119" s="102"/>
      <c r="E119" s="102"/>
      <c r="F119" s="102"/>
      <c r="G119" s="102"/>
      <c r="H119" s="102"/>
      <c r="I119" s="102"/>
      <c r="J119" s="102"/>
      <c r="K119" s="102"/>
      <c r="L119" s="102"/>
      <c r="M119" s="102"/>
      <c r="N119" s="102"/>
      <c r="O119" s="102"/>
      <c r="P119" s="102"/>
      <c r="Q119" s="102"/>
      <c r="R119" s="102"/>
    </row>
    <row r="120" spans="3:18" ht="15.75" x14ac:dyDescent="0.25">
      <c r="C120" s="102"/>
      <c r="D120" s="102"/>
      <c r="E120" s="102"/>
      <c r="F120" s="102"/>
      <c r="G120" s="102"/>
      <c r="H120" s="102"/>
      <c r="I120" s="102"/>
      <c r="J120" s="102"/>
      <c r="K120" s="102"/>
      <c r="L120" s="102"/>
      <c r="M120" s="102"/>
      <c r="N120" s="102"/>
      <c r="O120" s="102"/>
      <c r="P120" s="102"/>
      <c r="Q120" s="102"/>
      <c r="R120" s="102"/>
    </row>
    <row r="121" spans="3:18" ht="15.75" x14ac:dyDescent="0.25">
      <c r="C121" s="102"/>
      <c r="D121" s="102"/>
      <c r="E121" s="102"/>
      <c r="F121" s="102"/>
      <c r="G121" s="102"/>
      <c r="H121" s="102"/>
      <c r="I121" s="102"/>
      <c r="J121" s="102"/>
      <c r="K121" s="102"/>
      <c r="L121" s="102"/>
      <c r="M121" s="102"/>
      <c r="N121" s="102"/>
      <c r="O121" s="102"/>
      <c r="P121" s="102"/>
      <c r="Q121" s="102"/>
      <c r="R121" s="102"/>
    </row>
    <row r="122" spans="3:18" ht="15.75" x14ac:dyDescent="0.25">
      <c r="C122" s="102"/>
      <c r="D122" s="102"/>
      <c r="E122" s="102"/>
      <c r="F122" s="102"/>
      <c r="G122" s="102"/>
      <c r="H122" s="102"/>
      <c r="I122" s="102"/>
      <c r="J122" s="102"/>
      <c r="K122" s="102"/>
      <c r="L122" s="102"/>
      <c r="M122" s="102"/>
      <c r="N122" s="102"/>
      <c r="O122" s="102"/>
      <c r="P122" s="102"/>
      <c r="Q122" s="102"/>
      <c r="R122" s="102"/>
    </row>
    <row r="123" spans="3:18" ht="15.75" x14ac:dyDescent="0.25">
      <c r="C123" s="102"/>
      <c r="D123" s="102"/>
      <c r="E123" s="102"/>
      <c r="F123" s="102"/>
      <c r="G123" s="102"/>
      <c r="H123" s="102"/>
      <c r="I123" s="102"/>
      <c r="J123" s="102"/>
      <c r="K123" s="102"/>
      <c r="L123" s="102"/>
      <c r="M123" s="102"/>
      <c r="N123" s="102"/>
      <c r="O123" s="102"/>
      <c r="P123" s="102"/>
      <c r="Q123" s="102"/>
      <c r="R123" s="102"/>
    </row>
    <row r="124" spans="3:18" ht="15.75" x14ac:dyDescent="0.25">
      <c r="C124" s="102"/>
      <c r="D124" s="102"/>
      <c r="E124" s="102"/>
      <c r="F124" s="102"/>
      <c r="G124" s="102"/>
      <c r="H124" s="102"/>
      <c r="I124" s="102"/>
      <c r="J124" s="102"/>
      <c r="K124" s="102"/>
      <c r="L124" s="102"/>
      <c r="M124" s="102"/>
      <c r="N124" s="102"/>
      <c r="O124" s="102"/>
      <c r="P124" s="102"/>
      <c r="Q124" s="102"/>
      <c r="R124" s="102"/>
    </row>
    <row r="125" spans="3:18" ht="15.75" x14ac:dyDescent="0.25">
      <c r="C125" s="102"/>
      <c r="D125" s="102"/>
      <c r="E125" s="102"/>
      <c r="F125" s="102"/>
      <c r="G125" s="102"/>
      <c r="H125" s="102"/>
      <c r="I125" s="102"/>
      <c r="J125" s="102"/>
      <c r="K125" s="102"/>
      <c r="L125" s="102"/>
      <c r="M125" s="102"/>
      <c r="N125" s="102"/>
      <c r="O125" s="102"/>
      <c r="P125" s="102"/>
      <c r="Q125" s="102"/>
      <c r="R125" s="102"/>
    </row>
    <row r="126" spans="3:18" ht="15.75" x14ac:dyDescent="0.25">
      <c r="C126" s="102"/>
      <c r="D126" s="102"/>
      <c r="E126" s="102"/>
      <c r="F126" s="102"/>
      <c r="G126" s="102"/>
      <c r="H126" s="102"/>
      <c r="I126" s="102"/>
      <c r="J126" s="102"/>
      <c r="K126" s="102"/>
      <c r="L126" s="102"/>
      <c r="M126" s="102"/>
      <c r="N126" s="102"/>
      <c r="O126" s="102"/>
      <c r="P126" s="102"/>
      <c r="Q126" s="102"/>
      <c r="R126" s="102"/>
    </row>
    <row r="127" spans="3:18" ht="15.75" x14ac:dyDescent="0.25">
      <c r="C127" s="102"/>
      <c r="D127" s="102"/>
      <c r="E127" s="102"/>
      <c r="F127" s="102"/>
      <c r="G127" s="102"/>
      <c r="H127" s="102"/>
      <c r="I127" s="102"/>
      <c r="J127" s="102"/>
      <c r="K127" s="102"/>
      <c r="L127" s="102"/>
      <c r="M127" s="102"/>
      <c r="N127" s="102"/>
      <c r="O127" s="102"/>
      <c r="P127" s="102"/>
      <c r="Q127" s="102"/>
      <c r="R127" s="102"/>
    </row>
    <row r="128" spans="3:18" ht="15.75" x14ac:dyDescent="0.25">
      <c r="C128" s="102"/>
      <c r="D128" s="102"/>
      <c r="E128" s="102"/>
      <c r="F128" s="102"/>
      <c r="G128" s="102"/>
      <c r="H128" s="102"/>
      <c r="I128" s="102"/>
      <c r="J128" s="102"/>
      <c r="K128" s="102"/>
      <c r="L128" s="102"/>
      <c r="M128" s="102"/>
      <c r="N128" s="102"/>
      <c r="O128" s="102"/>
      <c r="P128" s="102"/>
      <c r="Q128" s="102"/>
      <c r="R128" s="102"/>
    </row>
    <row r="129" spans="3:18" ht="15.75" x14ac:dyDescent="0.25">
      <c r="C129" s="102"/>
      <c r="D129" s="102"/>
      <c r="E129" s="102"/>
      <c r="F129" s="102"/>
      <c r="G129" s="102"/>
      <c r="H129" s="102"/>
      <c r="I129" s="102"/>
      <c r="J129" s="102"/>
      <c r="K129" s="102"/>
      <c r="L129" s="102"/>
      <c r="M129" s="102"/>
      <c r="N129" s="102"/>
      <c r="O129" s="102"/>
      <c r="P129" s="102"/>
      <c r="Q129" s="102"/>
      <c r="R129" s="102"/>
    </row>
    <row r="130" spans="3:18" ht="15.75" x14ac:dyDescent="0.25">
      <c r="C130" s="102"/>
      <c r="D130" s="102"/>
      <c r="E130" s="102"/>
      <c r="F130" s="102"/>
      <c r="G130" s="102"/>
      <c r="H130" s="102"/>
      <c r="I130" s="102"/>
      <c r="J130" s="102"/>
      <c r="K130" s="102"/>
      <c r="L130" s="102"/>
      <c r="M130" s="102"/>
      <c r="N130" s="102"/>
      <c r="O130" s="102"/>
      <c r="P130" s="102"/>
      <c r="Q130" s="102"/>
      <c r="R130" s="102"/>
    </row>
    <row r="131" spans="3:18" ht="15.75" x14ac:dyDescent="0.25">
      <c r="C131" s="102"/>
      <c r="D131" s="102"/>
      <c r="E131" s="102"/>
      <c r="F131" s="102"/>
      <c r="G131" s="102"/>
      <c r="H131" s="102"/>
      <c r="I131" s="102"/>
      <c r="J131" s="102"/>
      <c r="K131" s="102"/>
      <c r="L131" s="102"/>
      <c r="M131" s="102"/>
      <c r="N131" s="102"/>
      <c r="O131" s="102"/>
      <c r="P131" s="102"/>
      <c r="Q131" s="102"/>
      <c r="R131" s="102"/>
    </row>
    <row r="132" spans="3:18" ht="15.75" x14ac:dyDescent="0.25">
      <c r="C132" s="102"/>
      <c r="D132" s="102"/>
      <c r="E132" s="102"/>
      <c r="F132" s="102"/>
      <c r="G132" s="102"/>
      <c r="H132" s="102"/>
      <c r="I132" s="102"/>
      <c r="J132" s="102"/>
      <c r="K132" s="102"/>
      <c r="L132" s="102"/>
      <c r="M132" s="102"/>
      <c r="N132" s="102"/>
      <c r="O132" s="102"/>
      <c r="P132" s="102"/>
      <c r="Q132" s="102"/>
      <c r="R132" s="102"/>
    </row>
    <row r="133" spans="3:18" ht="15.75" x14ac:dyDescent="0.25">
      <c r="C133" s="102"/>
      <c r="D133" s="102"/>
      <c r="E133" s="102"/>
      <c r="F133" s="102"/>
      <c r="G133" s="102"/>
      <c r="H133" s="102"/>
      <c r="I133" s="102"/>
      <c r="J133" s="102"/>
      <c r="K133" s="102"/>
      <c r="L133" s="102"/>
      <c r="M133" s="102"/>
      <c r="N133" s="102"/>
      <c r="O133" s="102"/>
      <c r="P133" s="102"/>
      <c r="Q133" s="102"/>
      <c r="R133" s="102"/>
    </row>
    <row r="134" spans="3:18" ht="15.75" x14ac:dyDescent="0.25">
      <c r="C134" s="102"/>
      <c r="D134" s="102"/>
      <c r="E134" s="102"/>
      <c r="F134" s="102"/>
      <c r="G134" s="102"/>
      <c r="H134" s="102"/>
      <c r="I134" s="102"/>
      <c r="J134" s="102"/>
      <c r="K134" s="102"/>
      <c r="L134" s="102"/>
      <c r="M134" s="102"/>
      <c r="N134" s="102"/>
      <c r="O134" s="102"/>
      <c r="P134" s="102"/>
      <c r="Q134" s="102"/>
      <c r="R134" s="102"/>
    </row>
    <row r="135" spans="3:18" ht="15.75" x14ac:dyDescent="0.25">
      <c r="C135" s="102"/>
      <c r="D135" s="102"/>
      <c r="E135" s="102"/>
      <c r="F135" s="102"/>
      <c r="G135" s="102"/>
      <c r="H135" s="102"/>
      <c r="I135" s="102"/>
      <c r="J135" s="102"/>
      <c r="K135" s="102"/>
      <c r="L135" s="102"/>
      <c r="M135" s="102"/>
      <c r="N135" s="102"/>
      <c r="O135" s="102"/>
      <c r="P135" s="102"/>
      <c r="Q135" s="102"/>
      <c r="R135" s="102"/>
    </row>
    <row r="136" spans="3:18" ht="15.75" x14ac:dyDescent="0.25">
      <c r="C136" s="102"/>
      <c r="D136" s="102"/>
      <c r="E136" s="102"/>
      <c r="F136" s="102"/>
      <c r="G136" s="102"/>
      <c r="H136" s="102"/>
      <c r="I136" s="102"/>
      <c r="J136" s="102"/>
      <c r="K136" s="102"/>
      <c r="L136" s="102"/>
      <c r="M136" s="102"/>
      <c r="N136" s="102"/>
      <c r="O136" s="102"/>
      <c r="P136" s="102"/>
      <c r="Q136" s="102"/>
      <c r="R136" s="102"/>
    </row>
    <row r="137" spans="3:18" ht="15.75" x14ac:dyDescent="0.25">
      <c r="C137" s="102"/>
      <c r="D137" s="102"/>
      <c r="E137" s="102"/>
      <c r="F137" s="102"/>
      <c r="G137" s="102"/>
      <c r="H137" s="102"/>
      <c r="I137" s="102"/>
      <c r="J137" s="102"/>
      <c r="K137" s="102"/>
      <c r="L137" s="102"/>
      <c r="M137" s="102"/>
      <c r="N137" s="102"/>
      <c r="O137" s="102"/>
      <c r="P137" s="102"/>
      <c r="Q137" s="102"/>
      <c r="R137" s="102"/>
    </row>
    <row r="138" spans="3:18" ht="15.75" x14ac:dyDescent="0.25">
      <c r="C138" s="102"/>
      <c r="D138" s="102"/>
      <c r="E138" s="102"/>
      <c r="F138" s="102"/>
      <c r="G138" s="102"/>
      <c r="H138" s="102"/>
      <c r="I138" s="102"/>
      <c r="J138" s="102"/>
      <c r="K138" s="102"/>
      <c r="L138" s="102"/>
      <c r="M138" s="102"/>
      <c r="N138" s="102"/>
      <c r="O138" s="102"/>
      <c r="P138" s="102"/>
      <c r="Q138" s="102"/>
      <c r="R138" s="102"/>
    </row>
    <row r="139" spans="3:18" ht="15.75" x14ac:dyDescent="0.25">
      <c r="C139" s="102"/>
      <c r="D139" s="102"/>
      <c r="E139" s="102"/>
      <c r="F139" s="102"/>
      <c r="G139" s="102"/>
      <c r="H139" s="102"/>
      <c r="I139" s="102"/>
      <c r="J139" s="102"/>
      <c r="K139" s="102"/>
      <c r="L139" s="102"/>
      <c r="M139" s="102"/>
      <c r="N139" s="102"/>
      <c r="O139" s="102"/>
      <c r="P139" s="102"/>
      <c r="Q139" s="102"/>
      <c r="R139" s="102"/>
    </row>
    <row r="140" spans="3:18" ht="15.75" x14ac:dyDescent="0.25">
      <c r="C140" s="102"/>
      <c r="D140" s="102"/>
      <c r="E140" s="102"/>
      <c r="F140" s="102"/>
      <c r="G140" s="102"/>
      <c r="H140" s="102"/>
      <c r="I140" s="102"/>
      <c r="J140" s="102"/>
      <c r="K140" s="102"/>
      <c r="L140" s="102"/>
      <c r="M140" s="102"/>
      <c r="N140" s="102"/>
      <c r="O140" s="102"/>
      <c r="P140" s="102"/>
      <c r="Q140" s="102"/>
      <c r="R140" s="102"/>
    </row>
    <row r="141" spans="3:18" ht="15.75" x14ac:dyDescent="0.25">
      <c r="C141" s="102"/>
      <c r="D141" s="102"/>
      <c r="E141" s="102"/>
      <c r="F141" s="102"/>
      <c r="G141" s="102"/>
      <c r="H141" s="102"/>
      <c r="I141" s="102"/>
      <c r="J141" s="102"/>
      <c r="K141" s="102"/>
      <c r="L141" s="102"/>
      <c r="M141" s="102"/>
      <c r="N141" s="102"/>
      <c r="O141" s="102"/>
      <c r="P141" s="102"/>
      <c r="Q141" s="102"/>
      <c r="R141" s="102"/>
    </row>
    <row r="142" spans="3:18" ht="15.75" x14ac:dyDescent="0.25">
      <c r="C142" s="102"/>
      <c r="D142" s="102"/>
      <c r="E142" s="102"/>
      <c r="F142" s="102"/>
      <c r="G142" s="102"/>
      <c r="H142" s="102"/>
      <c r="I142" s="102"/>
      <c r="J142" s="102"/>
      <c r="K142" s="102"/>
      <c r="L142" s="102"/>
      <c r="M142" s="102"/>
      <c r="N142" s="102"/>
      <c r="O142" s="102"/>
      <c r="P142" s="102"/>
      <c r="Q142" s="102"/>
      <c r="R142" s="102"/>
    </row>
    <row r="143" spans="3:18" ht="15.75" x14ac:dyDescent="0.25">
      <c r="C143" s="102"/>
      <c r="D143" s="102"/>
      <c r="E143" s="102"/>
      <c r="F143" s="102"/>
      <c r="G143" s="102"/>
      <c r="H143" s="102"/>
      <c r="I143" s="102"/>
      <c r="J143" s="102"/>
      <c r="K143" s="102"/>
      <c r="L143" s="102"/>
      <c r="M143" s="102"/>
      <c r="N143" s="102"/>
      <c r="O143" s="102"/>
      <c r="P143" s="102"/>
      <c r="Q143" s="102"/>
      <c r="R143" s="102"/>
    </row>
    <row r="144" spans="3:18" ht="15.75" x14ac:dyDescent="0.25">
      <c r="C144" s="102"/>
      <c r="D144" s="102"/>
      <c r="E144" s="102"/>
      <c r="F144" s="102"/>
      <c r="G144" s="102"/>
      <c r="H144" s="102"/>
      <c r="I144" s="102"/>
      <c r="J144" s="102"/>
      <c r="K144" s="102"/>
      <c r="L144" s="102"/>
      <c r="M144" s="102"/>
      <c r="N144" s="102"/>
      <c r="O144" s="102"/>
      <c r="P144" s="102"/>
      <c r="Q144" s="102"/>
      <c r="R144" s="102"/>
    </row>
    <row r="145" spans="3:18" ht="15.75" x14ac:dyDescent="0.25">
      <c r="C145" s="102"/>
      <c r="D145" s="102"/>
      <c r="E145" s="102"/>
      <c r="F145" s="102"/>
      <c r="G145" s="102"/>
      <c r="H145" s="102"/>
      <c r="I145" s="102"/>
      <c r="J145" s="102"/>
      <c r="K145" s="102"/>
      <c r="L145" s="102"/>
      <c r="M145" s="102"/>
      <c r="N145" s="102"/>
      <c r="O145" s="102"/>
      <c r="P145" s="102"/>
      <c r="Q145" s="102"/>
      <c r="R145" s="102"/>
    </row>
    <row r="146" spans="3:18" ht="15.75" x14ac:dyDescent="0.25">
      <c r="C146" s="102"/>
      <c r="D146" s="102"/>
      <c r="E146" s="102"/>
      <c r="F146" s="102"/>
      <c r="G146" s="102"/>
      <c r="H146" s="102"/>
      <c r="I146" s="102"/>
      <c r="J146" s="102"/>
      <c r="K146" s="102"/>
      <c r="L146" s="102"/>
      <c r="M146" s="102"/>
      <c r="N146" s="102"/>
      <c r="O146" s="102"/>
      <c r="P146" s="102"/>
      <c r="Q146" s="102"/>
      <c r="R146" s="102"/>
    </row>
    <row r="147" spans="3:18" ht="15.75" x14ac:dyDescent="0.25">
      <c r="C147" s="102"/>
      <c r="D147" s="102"/>
      <c r="E147" s="102"/>
      <c r="F147" s="102"/>
      <c r="G147" s="102"/>
      <c r="H147" s="102"/>
      <c r="I147" s="102"/>
      <c r="J147" s="102"/>
      <c r="K147" s="102"/>
      <c r="L147" s="102"/>
      <c r="M147" s="102"/>
      <c r="N147" s="102"/>
      <c r="O147" s="102"/>
      <c r="P147" s="102"/>
      <c r="Q147" s="102"/>
      <c r="R147" s="102"/>
    </row>
    <row r="148" spans="3:18" ht="15.75" x14ac:dyDescent="0.25">
      <c r="C148" s="102"/>
      <c r="D148" s="102"/>
      <c r="E148" s="102"/>
      <c r="F148" s="102"/>
      <c r="G148" s="102"/>
      <c r="H148" s="102"/>
      <c r="I148" s="102"/>
      <c r="J148" s="102"/>
      <c r="K148" s="102"/>
      <c r="L148" s="102"/>
      <c r="M148" s="102"/>
      <c r="N148" s="102"/>
      <c r="O148" s="102"/>
      <c r="P148" s="102"/>
      <c r="Q148" s="102"/>
      <c r="R148" s="102"/>
    </row>
    <row r="149" spans="3:18" ht="15.75" x14ac:dyDescent="0.25">
      <c r="C149" s="102"/>
      <c r="D149" s="102"/>
      <c r="E149" s="102"/>
      <c r="F149" s="102"/>
      <c r="G149" s="102"/>
      <c r="H149" s="102"/>
      <c r="I149" s="102"/>
      <c r="J149" s="102"/>
      <c r="K149" s="102"/>
      <c r="L149" s="102"/>
      <c r="M149" s="102"/>
      <c r="N149" s="102"/>
      <c r="O149" s="102"/>
      <c r="P149" s="102"/>
      <c r="Q149" s="102"/>
      <c r="R149" s="102"/>
    </row>
    <row r="150" spans="3:18" ht="15.75" x14ac:dyDescent="0.25">
      <c r="C150" s="102"/>
      <c r="D150" s="102"/>
      <c r="E150" s="102"/>
      <c r="F150" s="102"/>
      <c r="G150" s="102"/>
      <c r="H150" s="102"/>
      <c r="I150" s="102"/>
      <c r="J150" s="102"/>
      <c r="K150" s="102"/>
      <c r="L150" s="102"/>
      <c r="M150" s="102"/>
      <c r="N150" s="102"/>
      <c r="O150" s="102"/>
      <c r="P150" s="102"/>
      <c r="Q150" s="102"/>
      <c r="R150" s="102"/>
    </row>
    <row r="151" spans="3:18" ht="15.75" x14ac:dyDescent="0.25">
      <c r="C151" s="102"/>
      <c r="D151" s="102"/>
      <c r="E151" s="102"/>
      <c r="F151" s="102"/>
      <c r="G151" s="102"/>
      <c r="H151" s="102"/>
      <c r="I151" s="102"/>
      <c r="J151" s="102"/>
      <c r="K151" s="102"/>
      <c r="L151" s="102"/>
      <c r="M151" s="102"/>
      <c r="N151" s="102"/>
      <c r="O151" s="102"/>
      <c r="P151" s="102"/>
      <c r="Q151" s="102"/>
      <c r="R151" s="102"/>
    </row>
    <row r="152" spans="3:18" ht="15.75" x14ac:dyDescent="0.25">
      <c r="C152" s="102"/>
      <c r="D152" s="102"/>
      <c r="E152" s="102"/>
      <c r="F152" s="102"/>
      <c r="G152" s="102"/>
      <c r="H152" s="102"/>
      <c r="I152" s="102"/>
      <c r="J152" s="102"/>
      <c r="K152" s="102"/>
      <c r="L152" s="102"/>
      <c r="M152" s="102"/>
      <c r="N152" s="102"/>
      <c r="O152" s="102"/>
      <c r="P152" s="102"/>
      <c r="Q152" s="102"/>
      <c r="R152" s="102"/>
    </row>
    <row r="153" spans="3:18" ht="15.75" x14ac:dyDescent="0.25">
      <c r="C153" s="102"/>
      <c r="D153" s="102"/>
      <c r="E153" s="102"/>
      <c r="F153" s="102"/>
      <c r="G153" s="102"/>
      <c r="H153" s="102"/>
      <c r="I153" s="102"/>
      <c r="J153" s="102"/>
      <c r="K153" s="102"/>
      <c r="L153" s="102"/>
      <c r="M153" s="102"/>
      <c r="N153" s="102"/>
      <c r="O153" s="102"/>
      <c r="P153" s="102"/>
      <c r="Q153" s="102"/>
      <c r="R153" s="102"/>
    </row>
    <row r="154" spans="3:18" ht="15.75" x14ac:dyDescent="0.25">
      <c r="C154" s="102"/>
      <c r="D154" s="102"/>
      <c r="E154" s="102"/>
      <c r="F154" s="102"/>
      <c r="G154" s="102"/>
      <c r="H154" s="102"/>
      <c r="I154" s="102"/>
      <c r="J154" s="102"/>
      <c r="K154" s="102"/>
      <c r="L154" s="102"/>
      <c r="M154" s="102"/>
      <c r="N154" s="102"/>
      <c r="O154" s="102"/>
      <c r="P154" s="102"/>
      <c r="Q154" s="102"/>
      <c r="R154" s="102"/>
    </row>
    <row r="155" spans="3:18" ht="15.75" x14ac:dyDescent="0.25">
      <c r="C155" s="102"/>
      <c r="D155" s="102"/>
      <c r="E155" s="102"/>
      <c r="F155" s="102"/>
      <c r="G155" s="102"/>
      <c r="H155" s="102"/>
      <c r="I155" s="102"/>
      <c r="J155" s="102"/>
      <c r="K155" s="102"/>
      <c r="L155" s="102"/>
      <c r="M155" s="102"/>
      <c r="N155" s="102"/>
      <c r="O155" s="102"/>
      <c r="P155" s="102"/>
      <c r="Q155" s="102"/>
      <c r="R155" s="102"/>
    </row>
    <row r="156" spans="3:18" ht="15.75" x14ac:dyDescent="0.25">
      <c r="C156" s="102"/>
      <c r="D156" s="102"/>
      <c r="E156" s="102"/>
      <c r="F156" s="102"/>
      <c r="G156" s="102"/>
      <c r="H156" s="102"/>
      <c r="I156" s="102"/>
      <c r="J156" s="102"/>
      <c r="K156" s="102"/>
      <c r="L156" s="102"/>
      <c r="M156" s="102"/>
      <c r="N156" s="102"/>
      <c r="O156" s="102"/>
      <c r="P156" s="102"/>
      <c r="Q156" s="102"/>
      <c r="R156" s="102"/>
    </row>
    <row r="157" spans="3:18" ht="15.75" x14ac:dyDescent="0.25">
      <c r="C157" s="102"/>
      <c r="D157" s="102"/>
      <c r="E157" s="102"/>
      <c r="F157" s="102"/>
      <c r="G157" s="102"/>
      <c r="H157" s="102"/>
      <c r="I157" s="102"/>
      <c r="J157" s="102"/>
      <c r="K157" s="102"/>
      <c r="L157" s="102"/>
      <c r="M157" s="102"/>
      <c r="N157" s="102"/>
      <c r="O157" s="102"/>
      <c r="P157" s="102"/>
      <c r="Q157" s="102"/>
      <c r="R157" s="102"/>
    </row>
    <row r="158" spans="3:18" ht="15.75" x14ac:dyDescent="0.25">
      <c r="C158" s="102"/>
      <c r="D158" s="102"/>
      <c r="E158" s="102"/>
      <c r="F158" s="102"/>
      <c r="G158" s="102"/>
      <c r="H158" s="102"/>
      <c r="I158" s="102"/>
      <c r="J158" s="102"/>
      <c r="K158" s="102"/>
      <c r="L158" s="102"/>
      <c r="M158" s="102"/>
      <c r="N158" s="102"/>
      <c r="O158" s="102"/>
      <c r="P158" s="102"/>
      <c r="Q158" s="102"/>
      <c r="R158" s="102"/>
    </row>
    <row r="159" spans="3:18" ht="15.75" x14ac:dyDescent="0.25">
      <c r="C159" s="102"/>
      <c r="D159" s="102"/>
      <c r="E159" s="102"/>
      <c r="F159" s="102"/>
      <c r="G159" s="102"/>
      <c r="H159" s="102"/>
      <c r="I159" s="102"/>
      <c r="J159" s="102"/>
      <c r="K159" s="102"/>
      <c r="L159" s="102"/>
      <c r="M159" s="102"/>
      <c r="N159" s="102"/>
      <c r="O159" s="102"/>
      <c r="P159" s="102"/>
      <c r="Q159" s="102"/>
      <c r="R159" s="102"/>
    </row>
    <row r="160" spans="3:18" ht="15.75" x14ac:dyDescent="0.25">
      <c r="C160" s="102"/>
      <c r="D160" s="102"/>
      <c r="E160" s="102"/>
      <c r="F160" s="102"/>
      <c r="G160" s="102"/>
      <c r="H160" s="102"/>
      <c r="I160" s="102"/>
      <c r="J160" s="102"/>
      <c r="K160" s="102"/>
      <c r="L160" s="102"/>
      <c r="M160" s="102"/>
      <c r="N160" s="102"/>
      <c r="O160" s="102"/>
      <c r="P160" s="102"/>
      <c r="Q160" s="102"/>
      <c r="R160" s="102"/>
    </row>
    <row r="161" spans="3:18" ht="15.75" x14ac:dyDescent="0.25">
      <c r="C161" s="102"/>
      <c r="D161" s="102"/>
      <c r="E161" s="102"/>
      <c r="F161" s="102"/>
      <c r="G161" s="102"/>
      <c r="H161" s="102"/>
      <c r="I161" s="102"/>
      <c r="J161" s="102"/>
      <c r="K161" s="102"/>
      <c r="L161" s="102"/>
      <c r="M161" s="102"/>
      <c r="N161" s="102"/>
      <c r="O161" s="102"/>
      <c r="P161" s="102"/>
      <c r="Q161" s="102"/>
      <c r="R161" s="102"/>
    </row>
    <row r="162" spans="3:18" ht="15.75" x14ac:dyDescent="0.25">
      <c r="C162" s="102"/>
      <c r="D162" s="102"/>
      <c r="E162" s="102"/>
      <c r="F162" s="102"/>
      <c r="G162" s="102"/>
      <c r="H162" s="102"/>
      <c r="I162" s="102"/>
      <c r="J162" s="102"/>
      <c r="K162" s="102"/>
      <c r="L162" s="102"/>
      <c r="M162" s="102"/>
      <c r="N162" s="102"/>
      <c r="O162" s="102"/>
      <c r="P162" s="102"/>
      <c r="Q162" s="102"/>
      <c r="R162" s="102"/>
    </row>
    <row r="163" spans="3:18" ht="15.75" x14ac:dyDescent="0.25">
      <c r="C163" s="102"/>
      <c r="D163" s="102"/>
      <c r="E163" s="102"/>
      <c r="F163" s="102"/>
      <c r="G163" s="102"/>
      <c r="H163" s="102"/>
      <c r="I163" s="102"/>
      <c r="J163" s="102"/>
      <c r="K163" s="102"/>
      <c r="L163" s="102"/>
      <c r="M163" s="102"/>
      <c r="N163" s="102"/>
      <c r="O163" s="102"/>
      <c r="P163" s="102"/>
      <c r="Q163" s="102"/>
      <c r="R163" s="102"/>
    </row>
    <row r="164" spans="3:18" ht="15.75" x14ac:dyDescent="0.25">
      <c r="C164" s="102"/>
      <c r="D164" s="102"/>
      <c r="E164" s="102"/>
      <c r="F164" s="102"/>
      <c r="G164" s="102"/>
      <c r="H164" s="102"/>
      <c r="I164" s="102"/>
      <c r="J164" s="102"/>
      <c r="K164" s="102"/>
      <c r="L164" s="102"/>
      <c r="M164" s="102"/>
      <c r="N164" s="102"/>
      <c r="O164" s="102"/>
      <c r="P164" s="102"/>
      <c r="Q164" s="102"/>
      <c r="R164" s="102"/>
    </row>
    <row r="165" spans="3:18" ht="15.75" x14ac:dyDescent="0.25">
      <c r="C165" s="102"/>
      <c r="D165" s="102"/>
      <c r="E165" s="102"/>
      <c r="F165" s="102"/>
      <c r="G165" s="102"/>
      <c r="H165" s="102"/>
      <c r="I165" s="102"/>
      <c r="J165" s="102"/>
      <c r="K165" s="102"/>
      <c r="L165" s="102"/>
      <c r="M165" s="102"/>
      <c r="N165" s="102"/>
      <c r="O165" s="102"/>
      <c r="P165" s="102"/>
      <c r="Q165" s="102"/>
      <c r="R165" s="102"/>
    </row>
    <row r="166" spans="3:18" ht="15.75" x14ac:dyDescent="0.25">
      <c r="C166" s="102"/>
      <c r="D166" s="102"/>
      <c r="E166" s="102"/>
      <c r="F166" s="102"/>
      <c r="G166" s="102"/>
      <c r="H166" s="102"/>
      <c r="I166" s="102"/>
      <c r="J166" s="102"/>
      <c r="K166" s="102"/>
      <c r="L166" s="102"/>
      <c r="M166" s="102"/>
      <c r="N166" s="102"/>
      <c r="O166" s="102"/>
      <c r="P166" s="102"/>
      <c r="Q166" s="102"/>
      <c r="R166" s="102"/>
    </row>
    <row r="167" spans="3:18" ht="15.75" x14ac:dyDescent="0.25">
      <c r="C167" s="102"/>
      <c r="D167" s="102"/>
      <c r="E167" s="102"/>
      <c r="F167" s="102"/>
      <c r="G167" s="102"/>
      <c r="H167" s="102"/>
      <c r="I167" s="102"/>
      <c r="J167" s="102"/>
      <c r="K167" s="102"/>
      <c r="L167" s="102"/>
      <c r="M167" s="102"/>
      <c r="N167" s="102"/>
      <c r="O167" s="102"/>
      <c r="P167" s="102"/>
      <c r="Q167" s="102"/>
      <c r="R167" s="102"/>
    </row>
    <row r="168" spans="3:18" ht="15.75" x14ac:dyDescent="0.25">
      <c r="C168" s="102"/>
      <c r="D168" s="102"/>
      <c r="E168" s="102"/>
      <c r="F168" s="102"/>
      <c r="G168" s="102"/>
      <c r="H168" s="102"/>
      <c r="I168" s="102"/>
      <c r="J168" s="102"/>
      <c r="K168" s="102"/>
      <c r="L168" s="102"/>
      <c r="M168" s="102"/>
      <c r="N168" s="102"/>
      <c r="O168" s="102"/>
      <c r="P168" s="102"/>
      <c r="Q168" s="102"/>
      <c r="R168" s="102"/>
    </row>
    <row r="169" spans="3:18" ht="15.75" x14ac:dyDescent="0.25">
      <c r="C169" s="102"/>
      <c r="D169" s="102"/>
      <c r="E169" s="102"/>
      <c r="F169" s="102"/>
      <c r="G169" s="102"/>
      <c r="H169" s="102"/>
      <c r="I169" s="102"/>
      <c r="J169" s="102"/>
      <c r="K169" s="102"/>
      <c r="L169" s="102"/>
      <c r="M169" s="102"/>
      <c r="N169" s="102"/>
      <c r="O169" s="102"/>
      <c r="P169" s="102"/>
      <c r="Q169" s="102"/>
      <c r="R169" s="102"/>
    </row>
    <row r="170" spans="3:18" ht="15.75" x14ac:dyDescent="0.25">
      <c r="C170" s="102"/>
      <c r="D170" s="102"/>
      <c r="E170" s="102"/>
      <c r="F170" s="102"/>
      <c r="G170" s="102"/>
      <c r="H170" s="102"/>
      <c r="I170" s="102"/>
      <c r="J170" s="102"/>
      <c r="K170" s="102"/>
      <c r="L170" s="102"/>
      <c r="M170" s="102"/>
      <c r="N170" s="102"/>
      <c r="O170" s="102"/>
      <c r="P170" s="102"/>
      <c r="Q170" s="102"/>
      <c r="R170" s="102"/>
    </row>
    <row r="171" spans="3:18" ht="15.75" x14ac:dyDescent="0.25">
      <c r="C171" s="102"/>
      <c r="D171" s="102"/>
      <c r="E171" s="102"/>
      <c r="F171" s="102"/>
      <c r="G171" s="102"/>
      <c r="H171" s="102"/>
      <c r="I171" s="102"/>
      <c r="J171" s="102"/>
      <c r="K171" s="102"/>
      <c r="L171" s="102"/>
      <c r="M171" s="102"/>
      <c r="N171" s="102"/>
      <c r="O171" s="102"/>
      <c r="P171" s="102"/>
      <c r="Q171" s="102"/>
      <c r="R171" s="102"/>
    </row>
    <row r="172" spans="3:18" ht="15.75" x14ac:dyDescent="0.25">
      <c r="C172" s="102"/>
      <c r="D172" s="102"/>
      <c r="E172" s="102"/>
      <c r="F172" s="102"/>
      <c r="G172" s="102"/>
      <c r="H172" s="102"/>
      <c r="I172" s="102"/>
      <c r="J172" s="102"/>
      <c r="K172" s="102"/>
      <c r="L172" s="102"/>
      <c r="M172" s="102"/>
      <c r="N172" s="102"/>
      <c r="O172" s="102"/>
      <c r="P172" s="102"/>
      <c r="Q172" s="102"/>
      <c r="R172" s="102"/>
    </row>
    <row r="173" spans="3:18" ht="15.75" x14ac:dyDescent="0.25">
      <c r="C173" s="102"/>
      <c r="D173" s="102"/>
      <c r="E173" s="102"/>
      <c r="F173" s="102"/>
      <c r="G173" s="102"/>
      <c r="H173" s="102"/>
      <c r="I173" s="102"/>
      <c r="J173" s="102"/>
      <c r="K173" s="102"/>
      <c r="L173" s="102"/>
      <c r="M173" s="102"/>
      <c r="N173" s="102"/>
      <c r="O173" s="102"/>
      <c r="P173" s="102"/>
      <c r="Q173" s="102"/>
      <c r="R173" s="102"/>
    </row>
    <row r="174" spans="3:18" ht="15.75" x14ac:dyDescent="0.25">
      <c r="C174" s="102"/>
      <c r="D174" s="102"/>
      <c r="E174" s="102"/>
      <c r="F174" s="102"/>
      <c r="G174" s="102"/>
      <c r="H174" s="102"/>
      <c r="I174" s="102"/>
      <c r="J174" s="102"/>
      <c r="K174" s="102"/>
      <c r="L174" s="102"/>
      <c r="M174" s="102"/>
      <c r="N174" s="102"/>
      <c r="O174" s="102"/>
      <c r="P174" s="102"/>
      <c r="Q174" s="102"/>
      <c r="R174" s="102"/>
    </row>
    <row r="175" spans="3:18" ht="15.75" x14ac:dyDescent="0.25">
      <c r="C175" s="102"/>
      <c r="D175" s="102"/>
      <c r="E175" s="102"/>
      <c r="F175" s="102"/>
      <c r="G175" s="102"/>
      <c r="H175" s="102"/>
      <c r="I175" s="102"/>
      <c r="J175" s="102"/>
      <c r="K175" s="102"/>
      <c r="L175" s="102"/>
      <c r="M175" s="102"/>
      <c r="N175" s="102"/>
      <c r="O175" s="102"/>
      <c r="P175" s="102"/>
      <c r="Q175" s="102"/>
      <c r="R175" s="102"/>
    </row>
    <row r="176" spans="3:18" ht="15.75" x14ac:dyDescent="0.25">
      <c r="C176" s="102"/>
      <c r="D176" s="102"/>
      <c r="E176" s="102"/>
      <c r="F176" s="102"/>
      <c r="G176" s="102"/>
      <c r="H176" s="102"/>
      <c r="I176" s="102"/>
      <c r="J176" s="102"/>
      <c r="K176" s="102"/>
      <c r="L176" s="102"/>
      <c r="M176" s="102"/>
      <c r="N176" s="102"/>
      <c r="O176" s="102"/>
      <c r="P176" s="102"/>
      <c r="Q176" s="102"/>
      <c r="R176" s="102"/>
    </row>
    <row r="177" spans="3:18" ht="15.75" x14ac:dyDescent="0.25">
      <c r="C177" s="102"/>
      <c r="D177" s="102"/>
      <c r="E177" s="102"/>
      <c r="F177" s="102"/>
      <c r="G177" s="102"/>
      <c r="H177" s="102"/>
      <c r="I177" s="102"/>
      <c r="J177" s="102"/>
      <c r="K177" s="102"/>
      <c r="L177" s="102"/>
      <c r="M177" s="102"/>
      <c r="N177" s="102"/>
      <c r="O177" s="102"/>
      <c r="P177" s="102"/>
      <c r="Q177" s="102"/>
      <c r="R177" s="102"/>
    </row>
    <row r="178" spans="3:18" ht="15.75" x14ac:dyDescent="0.25">
      <c r="C178" s="102"/>
      <c r="D178" s="102"/>
      <c r="E178" s="102"/>
      <c r="F178" s="102"/>
      <c r="G178" s="102"/>
      <c r="H178" s="102"/>
      <c r="I178" s="102"/>
      <c r="J178" s="102"/>
      <c r="K178" s="102"/>
      <c r="L178" s="102"/>
      <c r="M178" s="102"/>
      <c r="N178" s="102"/>
      <c r="O178" s="102"/>
      <c r="P178" s="102"/>
      <c r="Q178" s="102"/>
      <c r="R178" s="102"/>
    </row>
    <row r="179" spans="3:18" ht="15.75" x14ac:dyDescent="0.25">
      <c r="C179" s="102"/>
      <c r="D179" s="102"/>
      <c r="E179" s="102"/>
      <c r="F179" s="102"/>
      <c r="G179" s="102"/>
      <c r="H179" s="102"/>
      <c r="I179" s="102"/>
      <c r="J179" s="102"/>
      <c r="K179" s="102"/>
      <c r="L179" s="102"/>
      <c r="M179" s="102"/>
      <c r="N179" s="102"/>
      <c r="O179" s="102"/>
      <c r="P179" s="102"/>
      <c r="Q179" s="102"/>
      <c r="R179" s="102"/>
    </row>
    <row r="180" spans="3:18" ht="15.75" x14ac:dyDescent="0.25">
      <c r="C180" s="102"/>
      <c r="D180" s="102"/>
      <c r="E180" s="102"/>
      <c r="F180" s="102"/>
      <c r="G180" s="102"/>
      <c r="H180" s="102"/>
      <c r="I180" s="102"/>
      <c r="J180" s="102"/>
      <c r="K180" s="102"/>
      <c r="L180" s="102"/>
      <c r="M180" s="102"/>
      <c r="N180" s="102"/>
      <c r="O180" s="102"/>
      <c r="P180" s="102"/>
      <c r="Q180" s="102"/>
      <c r="R180" s="102"/>
    </row>
    <row r="181" spans="3:18" ht="15.75" x14ac:dyDescent="0.25">
      <c r="C181" s="102"/>
      <c r="D181" s="102"/>
      <c r="E181" s="102"/>
      <c r="F181" s="102"/>
      <c r="G181" s="102"/>
      <c r="H181" s="102"/>
      <c r="I181" s="102"/>
      <c r="J181" s="102"/>
      <c r="K181" s="102"/>
      <c r="L181" s="102"/>
      <c r="M181" s="102"/>
      <c r="N181" s="102"/>
      <c r="O181" s="102"/>
      <c r="P181" s="102"/>
      <c r="Q181" s="102"/>
      <c r="R181" s="102"/>
    </row>
    <row r="182" spans="3:18" ht="15.75" x14ac:dyDescent="0.25">
      <c r="C182" s="102"/>
      <c r="D182" s="102"/>
      <c r="E182" s="102"/>
      <c r="F182" s="102"/>
      <c r="G182" s="102"/>
      <c r="H182" s="102"/>
      <c r="I182" s="102"/>
      <c r="J182" s="102"/>
      <c r="K182" s="102"/>
      <c r="L182" s="102"/>
      <c r="M182" s="102"/>
      <c r="N182" s="102"/>
      <c r="O182" s="102"/>
      <c r="P182" s="102"/>
      <c r="Q182" s="102"/>
      <c r="R182" s="102"/>
    </row>
    <row r="183" spans="3:18" ht="15.75" x14ac:dyDescent="0.25">
      <c r="C183" s="102"/>
      <c r="D183" s="102"/>
      <c r="E183" s="102"/>
      <c r="F183" s="102"/>
      <c r="G183" s="102"/>
      <c r="H183" s="102"/>
      <c r="I183" s="102"/>
      <c r="J183" s="102"/>
      <c r="K183" s="102"/>
      <c r="L183" s="102"/>
      <c r="M183" s="102"/>
      <c r="N183" s="102"/>
      <c r="O183" s="102"/>
      <c r="P183" s="102"/>
      <c r="Q183" s="102"/>
      <c r="R183" s="102"/>
    </row>
    <row r="184" spans="3:18" ht="15.75" x14ac:dyDescent="0.25">
      <c r="C184" s="102"/>
      <c r="D184" s="102"/>
      <c r="E184" s="102"/>
      <c r="F184" s="102"/>
      <c r="G184" s="102"/>
      <c r="H184" s="102"/>
      <c r="I184" s="102"/>
      <c r="J184" s="102"/>
      <c r="K184" s="102"/>
      <c r="L184" s="102"/>
      <c r="M184" s="102"/>
      <c r="N184" s="102"/>
      <c r="O184" s="102"/>
      <c r="P184" s="102"/>
      <c r="Q184" s="102"/>
      <c r="R184" s="102"/>
    </row>
    <row r="185" spans="3:18" ht="15.75" x14ac:dyDescent="0.25">
      <c r="C185" s="102"/>
      <c r="D185" s="102"/>
      <c r="E185" s="102"/>
      <c r="F185" s="102"/>
      <c r="G185" s="102"/>
      <c r="H185" s="102"/>
      <c r="I185" s="102"/>
      <c r="J185" s="102"/>
      <c r="K185" s="102"/>
      <c r="L185" s="102"/>
      <c r="M185" s="102"/>
      <c r="N185" s="102"/>
      <c r="O185" s="102"/>
      <c r="P185" s="102"/>
      <c r="Q185" s="102"/>
      <c r="R185" s="102"/>
    </row>
    <row r="186" spans="3:18" ht="15.75" x14ac:dyDescent="0.25">
      <c r="C186" s="102"/>
      <c r="D186" s="102"/>
      <c r="E186" s="102"/>
      <c r="F186" s="102"/>
      <c r="G186" s="102"/>
      <c r="H186" s="102"/>
      <c r="I186" s="102"/>
      <c r="J186" s="102"/>
      <c r="K186" s="102"/>
      <c r="L186" s="102"/>
      <c r="M186" s="102"/>
      <c r="N186" s="102"/>
      <c r="O186" s="102"/>
      <c r="P186" s="102"/>
      <c r="Q186" s="102"/>
      <c r="R186" s="102"/>
    </row>
    <row r="187" spans="3:18" ht="15.75" x14ac:dyDescent="0.25">
      <c r="C187" s="102"/>
      <c r="D187" s="102"/>
      <c r="E187" s="102"/>
      <c r="F187" s="102"/>
      <c r="G187" s="102"/>
      <c r="H187" s="102"/>
      <c r="I187" s="102"/>
      <c r="J187" s="102"/>
      <c r="K187" s="102"/>
      <c r="L187" s="102"/>
      <c r="M187" s="102"/>
      <c r="N187" s="102"/>
      <c r="O187" s="102"/>
      <c r="P187" s="102"/>
      <c r="Q187" s="102"/>
      <c r="R187" s="102"/>
    </row>
    <row r="188" spans="3:18" ht="15.75" x14ac:dyDescent="0.25">
      <c r="C188" s="102"/>
      <c r="D188" s="102"/>
      <c r="E188" s="102"/>
      <c r="F188" s="102"/>
      <c r="G188" s="102"/>
      <c r="H188" s="102"/>
      <c r="I188" s="102"/>
      <c r="J188" s="102"/>
      <c r="K188" s="102"/>
      <c r="L188" s="102"/>
      <c r="M188" s="102"/>
      <c r="N188" s="102"/>
      <c r="O188" s="102"/>
      <c r="P188" s="102"/>
      <c r="Q188" s="102"/>
      <c r="R188" s="102"/>
    </row>
    <row r="189" spans="3:18" ht="15.75" x14ac:dyDescent="0.25">
      <c r="C189" s="102"/>
      <c r="D189" s="102"/>
      <c r="E189" s="102"/>
      <c r="F189" s="102"/>
      <c r="G189" s="102"/>
      <c r="H189" s="102"/>
      <c r="I189" s="102"/>
      <c r="J189" s="102"/>
      <c r="K189" s="102"/>
      <c r="L189" s="102"/>
      <c r="M189" s="102"/>
      <c r="N189" s="102"/>
      <c r="O189" s="102"/>
      <c r="P189" s="102"/>
      <c r="Q189" s="102"/>
      <c r="R189" s="102"/>
    </row>
    <row r="190" spans="3:18" ht="15.75" x14ac:dyDescent="0.25">
      <c r="C190" s="102"/>
      <c r="D190" s="102"/>
      <c r="E190" s="102"/>
      <c r="F190" s="102"/>
      <c r="G190" s="102"/>
      <c r="H190" s="102"/>
      <c r="I190" s="102"/>
      <c r="J190" s="102"/>
      <c r="K190" s="102"/>
      <c r="L190" s="102"/>
      <c r="M190" s="102"/>
      <c r="N190" s="102"/>
      <c r="O190" s="102"/>
      <c r="P190" s="102"/>
      <c r="Q190" s="102"/>
      <c r="R190" s="102"/>
    </row>
    <row r="191" spans="3:18" ht="15.75" x14ac:dyDescent="0.25">
      <c r="C191" s="102"/>
      <c r="D191" s="102"/>
      <c r="E191" s="102"/>
      <c r="F191" s="102"/>
      <c r="G191" s="102"/>
      <c r="H191" s="102"/>
      <c r="I191" s="102"/>
      <c r="J191" s="102"/>
      <c r="K191" s="102"/>
      <c r="L191" s="102"/>
      <c r="M191" s="102"/>
      <c r="N191" s="102"/>
      <c r="O191" s="102"/>
      <c r="P191" s="102"/>
      <c r="Q191" s="102"/>
      <c r="R191" s="102"/>
    </row>
    <row r="192" spans="3:18" ht="15.75" x14ac:dyDescent="0.25">
      <c r="C192" s="102"/>
      <c r="D192" s="102"/>
      <c r="E192" s="102"/>
      <c r="F192" s="102"/>
      <c r="G192" s="102"/>
      <c r="H192" s="102"/>
      <c r="I192" s="102"/>
      <c r="J192" s="102"/>
      <c r="K192" s="102"/>
      <c r="L192" s="102"/>
      <c r="M192" s="102"/>
      <c r="N192" s="102"/>
      <c r="O192" s="102"/>
      <c r="P192" s="102"/>
      <c r="Q192" s="102"/>
      <c r="R192" s="102"/>
    </row>
    <row r="193" spans="3:18" ht="15.75" x14ac:dyDescent="0.25">
      <c r="C193" s="102"/>
      <c r="D193" s="102"/>
      <c r="E193" s="102"/>
      <c r="F193" s="102"/>
      <c r="G193" s="102"/>
      <c r="H193" s="102"/>
      <c r="I193" s="102"/>
      <c r="J193" s="102"/>
      <c r="K193" s="102"/>
      <c r="L193" s="102"/>
      <c r="M193" s="102"/>
      <c r="N193" s="102"/>
      <c r="O193" s="102"/>
      <c r="P193" s="102"/>
      <c r="Q193" s="102"/>
      <c r="R193" s="102"/>
    </row>
    <row r="194" spans="3:18" ht="15.75" x14ac:dyDescent="0.25">
      <c r="C194" s="102"/>
      <c r="D194" s="102"/>
      <c r="E194" s="102"/>
      <c r="F194" s="102"/>
      <c r="G194" s="102"/>
      <c r="H194" s="102"/>
      <c r="I194" s="102"/>
      <c r="J194" s="102"/>
      <c r="K194" s="102"/>
      <c r="L194" s="102"/>
      <c r="M194" s="102"/>
      <c r="N194" s="102"/>
      <c r="O194" s="102"/>
      <c r="P194" s="102"/>
      <c r="Q194" s="102"/>
      <c r="R194" s="102"/>
    </row>
    <row r="195" spans="3:18" ht="15.75" x14ac:dyDescent="0.25">
      <c r="C195" s="102"/>
      <c r="D195" s="102"/>
      <c r="E195" s="102"/>
      <c r="F195" s="102"/>
      <c r="G195" s="102"/>
      <c r="H195" s="102"/>
      <c r="I195" s="102"/>
      <c r="J195" s="102"/>
      <c r="K195" s="102"/>
      <c r="L195" s="102"/>
      <c r="M195" s="102"/>
      <c r="N195" s="102"/>
      <c r="O195" s="102"/>
      <c r="P195" s="102"/>
      <c r="Q195" s="102"/>
      <c r="R195" s="102"/>
    </row>
    <row r="196" spans="3:18" ht="15.75" x14ac:dyDescent="0.25">
      <c r="C196" s="102"/>
      <c r="D196" s="102"/>
      <c r="E196" s="102"/>
      <c r="F196" s="102"/>
      <c r="G196" s="102"/>
      <c r="H196" s="102"/>
      <c r="I196" s="102"/>
      <c r="J196" s="102"/>
      <c r="K196" s="102"/>
      <c r="L196" s="102"/>
      <c r="M196" s="102"/>
      <c r="N196" s="102"/>
      <c r="O196" s="102"/>
      <c r="P196" s="102"/>
      <c r="Q196" s="102"/>
      <c r="R196" s="102"/>
    </row>
    <row r="197" spans="3:18" ht="15.75" x14ac:dyDescent="0.25">
      <c r="C197" s="102"/>
      <c r="D197" s="102"/>
      <c r="E197" s="102"/>
      <c r="F197" s="102"/>
      <c r="G197" s="102"/>
      <c r="H197" s="102"/>
      <c r="I197" s="102"/>
      <c r="J197" s="102"/>
      <c r="K197" s="102"/>
      <c r="L197" s="102"/>
      <c r="M197" s="102"/>
      <c r="N197" s="102"/>
      <c r="O197" s="102"/>
      <c r="P197" s="102"/>
      <c r="Q197" s="102"/>
      <c r="R197" s="102"/>
    </row>
    <row r="198" spans="3:18" ht="15.75" x14ac:dyDescent="0.25">
      <c r="C198" s="102"/>
      <c r="D198" s="102"/>
      <c r="E198" s="102"/>
      <c r="F198" s="102"/>
      <c r="G198" s="102"/>
      <c r="H198" s="102"/>
      <c r="I198" s="102"/>
      <c r="J198" s="102"/>
      <c r="K198" s="102"/>
      <c r="L198" s="102"/>
      <c r="M198" s="102"/>
      <c r="N198" s="102"/>
      <c r="O198" s="102"/>
      <c r="P198" s="102"/>
      <c r="Q198" s="102"/>
      <c r="R198" s="102"/>
    </row>
    <row r="199" spans="3:18" ht="15.75" x14ac:dyDescent="0.25">
      <c r="C199" s="102"/>
      <c r="D199" s="102"/>
      <c r="E199" s="102"/>
      <c r="F199" s="102"/>
      <c r="G199" s="102"/>
      <c r="H199" s="102"/>
      <c r="I199" s="102"/>
      <c r="J199" s="102"/>
      <c r="K199" s="102"/>
      <c r="L199" s="102"/>
      <c r="M199" s="102"/>
      <c r="N199" s="102"/>
      <c r="O199" s="102"/>
      <c r="P199" s="102"/>
      <c r="Q199" s="102"/>
      <c r="R199" s="102"/>
    </row>
    <row r="200" spans="3:18" ht="15.75" x14ac:dyDescent="0.25">
      <c r="C200" s="102"/>
      <c r="D200" s="102"/>
      <c r="E200" s="102"/>
      <c r="F200" s="102"/>
      <c r="G200" s="102"/>
      <c r="H200" s="102"/>
      <c r="I200" s="102"/>
      <c r="J200" s="102"/>
      <c r="K200" s="102"/>
      <c r="L200" s="102"/>
      <c r="M200" s="102"/>
      <c r="N200" s="102"/>
      <c r="O200" s="102"/>
      <c r="P200" s="102"/>
      <c r="Q200" s="102"/>
      <c r="R200" s="102"/>
    </row>
    <row r="201" spans="3:18" ht="15.75" x14ac:dyDescent="0.25">
      <c r="C201" s="102"/>
      <c r="D201" s="102"/>
      <c r="E201" s="102"/>
      <c r="F201" s="102"/>
      <c r="G201" s="102"/>
      <c r="H201" s="102"/>
      <c r="I201" s="102"/>
      <c r="J201" s="102"/>
      <c r="K201" s="102"/>
      <c r="L201" s="102"/>
      <c r="M201" s="102"/>
      <c r="N201" s="102"/>
      <c r="O201" s="102"/>
      <c r="P201" s="102"/>
      <c r="Q201" s="102"/>
      <c r="R201" s="102"/>
    </row>
    <row r="202" spans="3:18" ht="15.75" x14ac:dyDescent="0.25">
      <c r="C202" s="102"/>
      <c r="D202" s="102"/>
      <c r="E202" s="102"/>
      <c r="F202" s="102"/>
      <c r="G202" s="102"/>
      <c r="H202" s="102"/>
      <c r="I202" s="102"/>
      <c r="J202" s="102"/>
      <c r="K202" s="102"/>
      <c r="L202" s="102"/>
      <c r="M202" s="102"/>
      <c r="N202" s="102"/>
      <c r="O202" s="102"/>
      <c r="P202" s="102"/>
      <c r="Q202" s="102"/>
      <c r="R202" s="102"/>
    </row>
    <row r="203" spans="3:18" ht="15.75" x14ac:dyDescent="0.25">
      <c r="C203" s="102"/>
      <c r="D203" s="102"/>
      <c r="E203" s="102"/>
      <c r="F203" s="102"/>
      <c r="G203" s="102"/>
      <c r="H203" s="102"/>
      <c r="I203" s="102"/>
      <c r="J203" s="102"/>
      <c r="K203" s="102"/>
      <c r="L203" s="102"/>
      <c r="M203" s="102"/>
      <c r="N203" s="102"/>
      <c r="O203" s="102"/>
      <c r="P203" s="102"/>
      <c r="Q203" s="102"/>
      <c r="R203" s="102"/>
    </row>
    <row r="204" spans="3:18" ht="15.75" x14ac:dyDescent="0.25">
      <c r="C204" s="102"/>
      <c r="D204" s="102"/>
      <c r="E204" s="102"/>
      <c r="F204" s="102"/>
      <c r="G204" s="102"/>
      <c r="H204" s="102"/>
      <c r="I204" s="102"/>
      <c r="J204" s="102"/>
      <c r="K204" s="102"/>
      <c r="L204" s="102"/>
      <c r="M204" s="102"/>
      <c r="N204" s="102"/>
      <c r="O204" s="102"/>
      <c r="P204" s="102"/>
      <c r="Q204" s="102"/>
      <c r="R204" s="102"/>
    </row>
    <row r="205" spans="3:18" ht="15.75" x14ac:dyDescent="0.25">
      <c r="C205" s="102"/>
      <c r="D205" s="102"/>
      <c r="E205" s="102"/>
      <c r="F205" s="102"/>
      <c r="G205" s="102"/>
      <c r="H205" s="102"/>
      <c r="I205" s="102"/>
      <c r="J205" s="102"/>
      <c r="K205" s="102"/>
      <c r="L205" s="102"/>
      <c r="M205" s="102"/>
      <c r="N205" s="102"/>
      <c r="O205" s="102"/>
      <c r="P205" s="102"/>
      <c r="Q205" s="102"/>
      <c r="R205" s="102"/>
    </row>
    <row r="206" spans="3:18" ht="15.75" x14ac:dyDescent="0.25">
      <c r="C206" s="102"/>
      <c r="D206" s="102"/>
      <c r="E206" s="102"/>
      <c r="F206" s="102"/>
      <c r="G206" s="102"/>
      <c r="H206" s="102"/>
      <c r="I206" s="102"/>
      <c r="J206" s="102"/>
      <c r="K206" s="102"/>
      <c r="L206" s="102"/>
      <c r="M206" s="102"/>
      <c r="N206" s="102"/>
      <c r="O206" s="102"/>
      <c r="P206" s="102"/>
      <c r="Q206" s="102"/>
      <c r="R206" s="102"/>
    </row>
    <row r="207" spans="3:18" ht="15.75" x14ac:dyDescent="0.25">
      <c r="C207" s="102"/>
      <c r="D207" s="102"/>
      <c r="E207" s="102"/>
      <c r="F207" s="102"/>
      <c r="G207" s="102"/>
      <c r="H207" s="102"/>
      <c r="I207" s="102"/>
      <c r="J207" s="102"/>
      <c r="K207" s="102"/>
      <c r="L207" s="102"/>
      <c r="M207" s="102"/>
      <c r="N207" s="102"/>
      <c r="O207" s="102"/>
      <c r="P207" s="102"/>
      <c r="Q207" s="102"/>
      <c r="R207" s="102"/>
    </row>
    <row r="208" spans="3:18" ht="15.75" x14ac:dyDescent="0.25">
      <c r="C208" s="102"/>
      <c r="D208" s="102"/>
      <c r="E208" s="102"/>
      <c r="F208" s="102"/>
      <c r="G208" s="102"/>
      <c r="H208" s="102"/>
      <c r="I208" s="102"/>
      <c r="J208" s="102"/>
      <c r="K208" s="102"/>
      <c r="L208" s="102"/>
      <c r="M208" s="102"/>
      <c r="N208" s="102"/>
      <c r="O208" s="102"/>
      <c r="P208" s="102"/>
      <c r="Q208" s="102"/>
      <c r="R208" s="102"/>
    </row>
    <row r="209" spans="3:18" ht="15.75" x14ac:dyDescent="0.25">
      <c r="C209" s="102"/>
      <c r="D209" s="102"/>
      <c r="E209" s="102"/>
      <c r="F209" s="102"/>
      <c r="G209" s="102"/>
      <c r="H209" s="102"/>
      <c r="I209" s="102"/>
      <c r="J209" s="102"/>
      <c r="K209" s="102"/>
      <c r="L209" s="102"/>
      <c r="M209" s="102"/>
      <c r="N209" s="102"/>
      <c r="O209" s="102"/>
      <c r="P209" s="102"/>
      <c r="Q209" s="102"/>
      <c r="R209" s="102"/>
    </row>
    <row r="210" spans="3:18" ht="15.75" x14ac:dyDescent="0.25">
      <c r="C210" s="102"/>
      <c r="D210" s="102"/>
      <c r="E210" s="102"/>
      <c r="F210" s="102"/>
      <c r="G210" s="102"/>
      <c r="H210" s="102"/>
      <c r="I210" s="102"/>
      <c r="J210" s="102"/>
      <c r="K210" s="102"/>
      <c r="L210" s="102"/>
      <c r="M210" s="102"/>
      <c r="N210" s="102"/>
      <c r="O210" s="102"/>
      <c r="P210" s="102"/>
      <c r="Q210" s="102"/>
      <c r="R210" s="102"/>
    </row>
    <row r="211" spans="3:18" ht="15.75" x14ac:dyDescent="0.25">
      <c r="C211" s="102"/>
      <c r="D211" s="102"/>
      <c r="E211" s="102"/>
      <c r="F211" s="102"/>
      <c r="G211" s="102"/>
      <c r="H211" s="102"/>
      <c r="I211" s="102"/>
      <c r="J211" s="102"/>
      <c r="K211" s="102"/>
      <c r="L211" s="102"/>
      <c r="M211" s="102"/>
      <c r="N211" s="102"/>
      <c r="O211" s="102"/>
      <c r="P211" s="102"/>
      <c r="Q211" s="102"/>
      <c r="R211" s="102"/>
    </row>
    <row r="212" spans="3:18" ht="15.75" x14ac:dyDescent="0.25">
      <c r="C212" s="102"/>
      <c r="D212" s="102"/>
      <c r="E212" s="102"/>
      <c r="F212" s="102"/>
      <c r="G212" s="102"/>
      <c r="H212" s="102"/>
      <c r="I212" s="102"/>
      <c r="J212" s="102"/>
      <c r="K212" s="102"/>
      <c r="L212" s="102"/>
      <c r="M212" s="102"/>
      <c r="N212" s="102"/>
      <c r="O212" s="102"/>
      <c r="P212" s="102"/>
      <c r="Q212" s="102"/>
      <c r="R212" s="102"/>
    </row>
    <row r="213" spans="3:18" ht="15.75" x14ac:dyDescent="0.25">
      <c r="C213" s="102"/>
      <c r="D213" s="102"/>
      <c r="E213" s="102"/>
      <c r="F213" s="102"/>
      <c r="G213" s="102"/>
      <c r="H213" s="102"/>
      <c r="I213" s="102"/>
      <c r="J213" s="102"/>
      <c r="K213" s="102"/>
      <c r="L213" s="102"/>
      <c r="M213" s="102"/>
      <c r="N213" s="102"/>
      <c r="O213" s="102"/>
      <c r="P213" s="102"/>
      <c r="Q213" s="102"/>
      <c r="R213" s="102"/>
    </row>
    <row r="214" spans="3:18" ht="15.75" x14ac:dyDescent="0.25">
      <c r="C214" s="102"/>
      <c r="D214" s="102"/>
      <c r="E214" s="102"/>
      <c r="F214" s="102"/>
      <c r="G214" s="102"/>
      <c r="H214" s="102"/>
      <c r="I214" s="102"/>
      <c r="J214" s="102"/>
      <c r="K214" s="102"/>
      <c r="L214" s="102"/>
      <c r="M214" s="102"/>
      <c r="N214" s="102"/>
      <c r="O214" s="102"/>
      <c r="P214" s="102"/>
      <c r="Q214" s="102"/>
      <c r="R214" s="102"/>
    </row>
    <row r="215" spans="3:18" ht="15.75" x14ac:dyDescent="0.25">
      <c r="C215" s="102"/>
      <c r="D215" s="102"/>
      <c r="E215" s="102"/>
      <c r="F215" s="102"/>
      <c r="G215" s="102"/>
      <c r="H215" s="102"/>
      <c r="I215" s="102"/>
      <c r="J215" s="102"/>
      <c r="K215" s="102"/>
      <c r="L215" s="102"/>
      <c r="M215" s="102"/>
      <c r="N215" s="102"/>
      <c r="O215" s="102"/>
      <c r="P215" s="102"/>
      <c r="Q215" s="102"/>
      <c r="R215" s="102"/>
    </row>
    <row r="216" spans="3:18" ht="15.75" x14ac:dyDescent="0.25">
      <c r="C216" s="102"/>
      <c r="D216" s="102"/>
      <c r="E216" s="102"/>
      <c r="F216" s="102"/>
      <c r="G216" s="102"/>
      <c r="H216" s="102"/>
      <c r="I216" s="102"/>
      <c r="J216" s="102"/>
      <c r="K216" s="102"/>
      <c r="L216" s="102"/>
      <c r="M216" s="102"/>
      <c r="N216" s="102"/>
      <c r="O216" s="102"/>
      <c r="P216" s="102"/>
      <c r="Q216" s="102"/>
      <c r="R216" s="102"/>
    </row>
    <row r="217" spans="3:18" ht="15.75" x14ac:dyDescent="0.25">
      <c r="C217" s="102"/>
      <c r="D217" s="102"/>
      <c r="E217" s="102"/>
      <c r="F217" s="102"/>
      <c r="G217" s="102"/>
      <c r="H217" s="102"/>
      <c r="I217" s="102"/>
      <c r="J217" s="102"/>
      <c r="K217" s="102"/>
      <c r="L217" s="102"/>
      <c r="M217" s="102"/>
      <c r="N217" s="102"/>
      <c r="O217" s="102"/>
      <c r="P217" s="102"/>
      <c r="Q217" s="102"/>
      <c r="R217" s="102"/>
    </row>
    <row r="218" spans="3:18" ht="15.75" x14ac:dyDescent="0.25">
      <c r="C218" s="102"/>
      <c r="D218" s="102"/>
      <c r="E218" s="102"/>
      <c r="F218" s="102"/>
      <c r="G218" s="102"/>
      <c r="H218" s="102"/>
      <c r="I218" s="102"/>
      <c r="J218" s="102"/>
      <c r="K218" s="102"/>
      <c r="L218" s="102"/>
      <c r="M218" s="102"/>
      <c r="N218" s="102"/>
      <c r="O218" s="102"/>
      <c r="P218" s="102"/>
      <c r="Q218" s="102"/>
      <c r="R218" s="102"/>
    </row>
    <row r="219" spans="3:18" ht="15.75" x14ac:dyDescent="0.25">
      <c r="C219" s="102"/>
      <c r="D219" s="102"/>
      <c r="E219" s="102"/>
      <c r="F219" s="102"/>
      <c r="G219" s="102"/>
      <c r="H219" s="102"/>
      <c r="I219" s="102"/>
      <c r="J219" s="102"/>
      <c r="K219" s="102"/>
      <c r="L219" s="102"/>
      <c r="M219" s="102"/>
      <c r="N219" s="102"/>
      <c r="O219" s="102"/>
      <c r="P219" s="102"/>
      <c r="Q219" s="102"/>
      <c r="R219" s="102"/>
    </row>
    <row r="220" spans="3:18" ht="15.75" x14ac:dyDescent="0.25">
      <c r="C220" s="102"/>
      <c r="D220" s="102"/>
      <c r="E220" s="102"/>
      <c r="F220" s="102"/>
      <c r="G220" s="102"/>
      <c r="H220" s="102"/>
      <c r="I220" s="102"/>
      <c r="J220" s="102"/>
      <c r="K220" s="102"/>
      <c r="L220" s="102"/>
      <c r="M220" s="102"/>
      <c r="N220" s="102"/>
      <c r="O220" s="102"/>
      <c r="P220" s="102"/>
      <c r="Q220" s="102"/>
      <c r="R220" s="102"/>
    </row>
    <row r="221" spans="3:18" ht="15.75" x14ac:dyDescent="0.25">
      <c r="C221" s="102"/>
      <c r="D221" s="102"/>
      <c r="E221" s="102"/>
      <c r="F221" s="102"/>
      <c r="G221" s="102"/>
      <c r="H221" s="102"/>
      <c r="I221" s="102"/>
      <c r="J221" s="102"/>
      <c r="K221" s="102"/>
      <c r="L221" s="102"/>
      <c r="M221" s="102"/>
      <c r="N221" s="102"/>
      <c r="O221" s="102"/>
      <c r="P221" s="102"/>
      <c r="Q221" s="102"/>
      <c r="R221" s="102"/>
    </row>
    <row r="222" spans="3:18" ht="15.75" x14ac:dyDescent="0.25">
      <c r="C222" s="102"/>
      <c r="D222" s="102"/>
      <c r="E222" s="102"/>
      <c r="F222" s="102"/>
      <c r="G222" s="102"/>
      <c r="H222" s="102"/>
      <c r="I222" s="102"/>
      <c r="J222" s="102"/>
      <c r="K222" s="102"/>
      <c r="L222" s="102"/>
      <c r="M222" s="102"/>
      <c r="N222" s="102"/>
      <c r="O222" s="102"/>
      <c r="P222" s="102"/>
      <c r="Q222" s="102"/>
      <c r="R222" s="102"/>
    </row>
    <row r="223" spans="3:18" ht="15.75" x14ac:dyDescent="0.25">
      <c r="C223" s="102"/>
      <c r="D223" s="102"/>
      <c r="E223" s="102"/>
      <c r="F223" s="102"/>
      <c r="G223" s="102"/>
      <c r="H223" s="102"/>
      <c r="I223" s="102"/>
      <c r="J223" s="102"/>
      <c r="K223" s="102"/>
      <c r="L223" s="102"/>
      <c r="M223" s="102"/>
      <c r="N223" s="102"/>
      <c r="O223" s="102"/>
      <c r="P223" s="102"/>
      <c r="Q223" s="102"/>
      <c r="R223" s="102"/>
    </row>
    <row r="224" spans="3:18" ht="15.75" x14ac:dyDescent="0.25">
      <c r="C224" s="102"/>
      <c r="D224" s="102"/>
      <c r="E224" s="102"/>
      <c r="F224" s="102"/>
      <c r="G224" s="102"/>
      <c r="H224" s="102"/>
      <c r="I224" s="102"/>
      <c r="J224" s="102"/>
      <c r="K224" s="102"/>
      <c r="L224" s="102"/>
      <c r="M224" s="102"/>
      <c r="N224" s="102"/>
      <c r="O224" s="102"/>
      <c r="P224" s="102"/>
      <c r="Q224" s="102"/>
      <c r="R224" s="102"/>
    </row>
    <row r="225" spans="3:18" ht="15.75" x14ac:dyDescent="0.25">
      <c r="C225" s="102"/>
      <c r="D225" s="102"/>
      <c r="E225" s="102"/>
      <c r="F225" s="102"/>
      <c r="G225" s="102"/>
      <c r="H225" s="102"/>
      <c r="I225" s="102"/>
      <c r="J225" s="102"/>
      <c r="K225" s="102"/>
      <c r="L225" s="102"/>
      <c r="M225" s="102"/>
      <c r="N225" s="102"/>
      <c r="O225" s="102"/>
      <c r="P225" s="102"/>
      <c r="Q225" s="102"/>
      <c r="R225" s="102"/>
    </row>
    <row r="226" spans="3:18" ht="15.75" x14ac:dyDescent="0.25">
      <c r="C226" s="102"/>
      <c r="D226" s="102"/>
      <c r="E226" s="102"/>
      <c r="F226" s="102"/>
      <c r="G226" s="102"/>
      <c r="H226" s="102"/>
      <c r="I226" s="102"/>
      <c r="J226" s="102"/>
      <c r="K226" s="102"/>
      <c r="L226" s="102"/>
      <c r="M226" s="102"/>
      <c r="N226" s="102"/>
      <c r="O226" s="102"/>
      <c r="P226" s="102"/>
      <c r="Q226" s="102"/>
      <c r="R226" s="102"/>
    </row>
    <row r="227" spans="3:18" ht="15.75" x14ac:dyDescent="0.25">
      <c r="C227" s="102"/>
      <c r="D227" s="102"/>
      <c r="E227" s="102"/>
      <c r="F227" s="102"/>
      <c r="G227" s="102"/>
      <c r="H227" s="102"/>
      <c r="I227" s="102"/>
      <c r="J227" s="102"/>
      <c r="K227" s="102"/>
      <c r="L227" s="102"/>
      <c r="M227" s="102"/>
      <c r="N227" s="102"/>
      <c r="O227" s="102"/>
      <c r="P227" s="102"/>
      <c r="Q227" s="102"/>
      <c r="R227" s="102"/>
    </row>
    <row r="228" spans="3:18" ht="15.75" x14ac:dyDescent="0.25">
      <c r="C228" s="102"/>
      <c r="D228" s="102"/>
      <c r="E228" s="102"/>
      <c r="F228" s="102"/>
      <c r="G228" s="102"/>
      <c r="H228" s="102"/>
      <c r="I228" s="102"/>
      <c r="J228" s="102"/>
      <c r="K228" s="102"/>
      <c r="L228" s="102"/>
      <c r="M228" s="102"/>
      <c r="N228" s="102"/>
      <c r="O228" s="102"/>
      <c r="P228" s="102"/>
      <c r="Q228" s="102"/>
      <c r="R228" s="102"/>
    </row>
    <row r="229" spans="3:18" ht="15.75" x14ac:dyDescent="0.25">
      <c r="C229" s="102"/>
      <c r="D229" s="102"/>
      <c r="E229" s="102"/>
      <c r="F229" s="102"/>
      <c r="G229" s="102"/>
      <c r="H229" s="102"/>
      <c r="I229" s="102"/>
      <c r="J229" s="102"/>
      <c r="K229" s="102"/>
      <c r="L229" s="102"/>
      <c r="M229" s="102"/>
      <c r="N229" s="102"/>
      <c r="O229" s="102"/>
      <c r="P229" s="102"/>
      <c r="Q229" s="102"/>
      <c r="R229" s="10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2"/>
  <sheetViews>
    <sheetView workbookViewId="0">
      <selection activeCell="C19" sqref="C19"/>
    </sheetView>
  </sheetViews>
  <sheetFormatPr baseColWidth="10" defaultColWidth="11.42578125" defaultRowHeight="15" x14ac:dyDescent="0.25"/>
  <cols>
    <col min="1" max="5" width="11.42578125" style="216"/>
    <col min="6" max="6" width="16.28515625" style="216" customWidth="1"/>
    <col min="7" max="16384" width="11.42578125" style="216"/>
  </cols>
  <sheetData>
    <row r="1" spans="1:9" ht="50.25" customHeight="1" x14ac:dyDescent="0.25">
      <c r="F1" s="217"/>
    </row>
    <row r="2" spans="1:9" ht="15.75" x14ac:dyDescent="0.25">
      <c r="A2" s="218"/>
      <c r="B2" s="218"/>
      <c r="C2" s="218"/>
      <c r="D2" s="218"/>
      <c r="E2" s="218"/>
      <c r="F2" s="218"/>
      <c r="G2" s="218"/>
      <c r="H2" s="218"/>
      <c r="I2" s="218"/>
    </row>
    <row r="3" spans="1:9" ht="15.75" x14ac:dyDescent="0.25">
      <c r="A3" s="218"/>
      <c r="B3" s="218"/>
      <c r="C3" s="218"/>
      <c r="D3" s="218"/>
      <c r="E3" s="218"/>
      <c r="F3" s="218"/>
      <c r="G3" s="218"/>
      <c r="H3" s="218"/>
      <c r="I3" s="218"/>
    </row>
    <row r="4" spans="1:9" ht="15.75" x14ac:dyDescent="0.25">
      <c r="A4" s="218"/>
      <c r="B4" s="218"/>
      <c r="C4" s="218"/>
      <c r="D4" s="218"/>
      <c r="E4" s="218"/>
      <c r="F4" s="218"/>
      <c r="G4" s="218"/>
      <c r="H4" s="218"/>
      <c r="I4" s="218"/>
    </row>
    <row r="5" spans="1:9" ht="15.75" x14ac:dyDescent="0.25">
      <c r="A5" s="218"/>
      <c r="B5" s="218"/>
      <c r="C5" s="218"/>
      <c r="D5" s="218"/>
      <c r="E5" s="218"/>
      <c r="G5" s="218"/>
      <c r="H5" s="218"/>
      <c r="I5" s="218"/>
    </row>
    <row r="6" spans="1:9" ht="15.75" x14ac:dyDescent="0.25">
      <c r="A6" s="218"/>
      <c r="B6" s="218"/>
      <c r="C6" s="218"/>
      <c r="D6" s="218"/>
      <c r="E6" s="218"/>
      <c r="G6" s="218"/>
      <c r="H6" s="218"/>
      <c r="I6" s="218"/>
    </row>
    <row r="7" spans="1:9" ht="15.75" x14ac:dyDescent="0.25">
      <c r="A7" s="218"/>
      <c r="B7" s="218"/>
      <c r="C7" s="218"/>
      <c r="D7" s="218"/>
      <c r="E7" s="218"/>
      <c r="G7" s="218"/>
      <c r="H7" s="218"/>
      <c r="I7" s="218"/>
    </row>
    <row r="8" spans="1:9" ht="15.75" x14ac:dyDescent="0.25">
      <c r="A8" s="218"/>
      <c r="B8" s="218"/>
      <c r="C8" s="218"/>
      <c r="D8" s="218"/>
      <c r="E8" s="218"/>
      <c r="F8" s="218"/>
      <c r="G8" s="218"/>
      <c r="H8" s="218"/>
      <c r="I8" s="218"/>
    </row>
    <row r="9" spans="1:9" ht="15.75" x14ac:dyDescent="0.25">
      <c r="A9" s="218"/>
      <c r="B9" s="218"/>
      <c r="C9" s="218"/>
      <c r="D9" s="218"/>
      <c r="E9" s="218"/>
      <c r="F9" s="218"/>
      <c r="G9" s="218"/>
      <c r="H9" s="218"/>
      <c r="I9" s="218"/>
    </row>
    <row r="10" spans="1:9" ht="15.75" x14ac:dyDescent="0.25">
      <c r="A10" s="218"/>
      <c r="B10" s="218"/>
      <c r="C10" s="218"/>
      <c r="D10" s="218"/>
      <c r="E10" s="218"/>
      <c r="F10" s="218"/>
      <c r="G10" s="218"/>
      <c r="H10" s="218"/>
      <c r="I10" s="218"/>
    </row>
    <row r="11" spans="1:9" ht="15.75" x14ac:dyDescent="0.25">
      <c r="A11" s="218"/>
      <c r="B11" s="218"/>
      <c r="C11" s="218"/>
      <c r="D11" s="218"/>
      <c r="E11" s="218"/>
      <c r="F11" s="218"/>
      <c r="G11" s="218"/>
      <c r="H11" s="218"/>
      <c r="I11" s="218"/>
    </row>
    <row r="12" spans="1:9" ht="15.75" x14ac:dyDescent="0.25">
      <c r="A12" s="218"/>
      <c r="B12" s="218"/>
      <c r="C12" s="218"/>
      <c r="D12" s="218"/>
      <c r="E12" s="218"/>
      <c r="F12" s="218"/>
      <c r="G12" s="218"/>
      <c r="H12" s="218"/>
      <c r="I12" s="218"/>
    </row>
    <row r="13" spans="1:9" ht="15.75" x14ac:dyDescent="0.25">
      <c r="A13" s="218"/>
      <c r="B13" s="218"/>
      <c r="C13" s="218"/>
      <c r="D13" s="218"/>
      <c r="E13" s="218"/>
      <c r="F13" s="218"/>
      <c r="G13" s="218"/>
      <c r="H13" s="218"/>
      <c r="I13" s="218"/>
    </row>
    <row r="14" spans="1:9" ht="15.75" x14ac:dyDescent="0.25">
      <c r="A14" s="218"/>
      <c r="B14" s="218"/>
      <c r="C14" s="218"/>
      <c r="D14" s="218"/>
      <c r="E14" s="218"/>
      <c r="F14" s="218"/>
      <c r="G14" s="219">
        <v>0.6</v>
      </c>
      <c r="H14" s="219">
        <v>0.6</v>
      </c>
      <c r="I14" s="219">
        <v>0.4</v>
      </c>
    </row>
    <row r="15" spans="1:9" ht="15.75" x14ac:dyDescent="0.25">
      <c r="A15" s="218"/>
      <c r="B15" s="218"/>
      <c r="C15" s="218"/>
      <c r="D15" s="218"/>
      <c r="E15" s="218"/>
      <c r="F15" s="218"/>
      <c r="G15" s="218"/>
      <c r="H15" s="218"/>
      <c r="I15" s="218"/>
    </row>
    <row r="16" spans="1:9" ht="15.75" x14ac:dyDescent="0.25">
      <c r="A16" s="218"/>
      <c r="B16" s="218"/>
      <c r="C16" s="218"/>
      <c r="D16" s="218"/>
      <c r="E16" s="218"/>
      <c r="F16" s="218"/>
      <c r="G16" s="219">
        <f>+G14-I16</f>
        <v>0.36</v>
      </c>
      <c r="H16" s="218"/>
      <c r="I16" s="220">
        <f>+H14*I14</f>
        <v>0.24</v>
      </c>
    </row>
    <row r="17" spans="1:9" ht="15.75" x14ac:dyDescent="0.25">
      <c r="A17" s="218"/>
      <c r="B17" s="218"/>
      <c r="C17" s="218"/>
      <c r="D17" s="218"/>
      <c r="E17" s="218"/>
      <c r="F17" s="218"/>
      <c r="G17" s="218"/>
      <c r="H17" s="218"/>
      <c r="I17" s="218"/>
    </row>
    <row r="18" spans="1:9" ht="15.75" x14ac:dyDescent="0.25">
      <c r="A18" s="218"/>
      <c r="B18" s="218"/>
      <c r="C18" s="218"/>
      <c r="D18" s="218"/>
      <c r="E18" s="218"/>
      <c r="F18" s="218"/>
      <c r="G18" s="218"/>
      <c r="H18" s="218"/>
      <c r="I18" s="218"/>
    </row>
    <row r="19" spans="1:9" ht="15.75" x14ac:dyDescent="0.25">
      <c r="A19" s="218"/>
      <c r="B19" s="218"/>
      <c r="C19" s="218"/>
      <c r="D19" s="218"/>
      <c r="E19" s="218"/>
      <c r="F19" s="218"/>
      <c r="G19" s="218"/>
      <c r="H19" s="218"/>
      <c r="I19" s="218"/>
    </row>
    <row r="20" spans="1:9" ht="15.75" x14ac:dyDescent="0.25">
      <c r="A20" s="218"/>
      <c r="B20" s="218"/>
      <c r="C20" s="218"/>
      <c r="D20" s="218"/>
      <c r="E20" s="218"/>
      <c r="F20" s="218"/>
      <c r="G20" s="218"/>
      <c r="H20" s="218"/>
      <c r="I20" s="218"/>
    </row>
    <row r="21" spans="1:9" ht="15.75" x14ac:dyDescent="0.25">
      <c r="A21" s="218"/>
      <c r="B21" s="218"/>
      <c r="C21" s="218"/>
      <c r="D21" s="218"/>
      <c r="E21" s="218"/>
      <c r="F21" s="218"/>
      <c r="G21" s="218"/>
      <c r="H21" s="218"/>
      <c r="I21" s="218"/>
    </row>
    <row r="22" spans="1:9" ht="15.75" x14ac:dyDescent="0.25">
      <c r="A22" s="218"/>
      <c r="B22" s="218" t="s">
        <v>294</v>
      </c>
      <c r="C22" s="218"/>
      <c r="D22" s="218"/>
      <c r="E22" s="218"/>
      <c r="F22" s="218"/>
      <c r="G22" s="218"/>
      <c r="H22" s="218"/>
      <c r="I22" s="218"/>
    </row>
    <row r="23" spans="1:9" ht="15.75" x14ac:dyDescent="0.25">
      <c r="A23" s="218"/>
      <c r="B23" s="218" t="s">
        <v>298</v>
      </c>
      <c r="C23" s="218"/>
      <c r="D23" s="218"/>
      <c r="E23" s="218"/>
      <c r="F23" s="218"/>
      <c r="G23" s="218"/>
      <c r="H23" s="218"/>
      <c r="I23" s="218"/>
    </row>
    <row r="24" spans="1:9" ht="15.75" x14ac:dyDescent="0.25">
      <c r="A24" s="218"/>
      <c r="B24" s="218" t="s">
        <v>301</v>
      </c>
      <c r="C24" s="218"/>
      <c r="D24" s="218"/>
      <c r="E24" s="218"/>
      <c r="F24" s="218"/>
      <c r="G24" s="218"/>
      <c r="H24" s="218"/>
      <c r="I24" s="218"/>
    </row>
    <row r="25" spans="1:9" ht="15.75" x14ac:dyDescent="0.25">
      <c r="A25" s="218"/>
      <c r="B25" s="218"/>
      <c r="C25" s="218"/>
      <c r="D25" s="218"/>
      <c r="E25" s="218"/>
      <c r="F25" s="218"/>
      <c r="G25" s="218"/>
      <c r="H25" s="218"/>
      <c r="I25" s="218"/>
    </row>
    <row r="26" spans="1:9" ht="15.75" x14ac:dyDescent="0.25">
      <c r="A26" s="218"/>
      <c r="B26" s="218"/>
      <c r="C26" s="218"/>
      <c r="D26" s="218"/>
      <c r="E26" s="218"/>
      <c r="F26" s="218"/>
      <c r="G26" s="218"/>
      <c r="H26" s="218"/>
      <c r="I26" s="218"/>
    </row>
    <row r="27" spans="1:9" ht="15.75" x14ac:dyDescent="0.25">
      <c r="A27" s="218"/>
      <c r="B27" s="218"/>
      <c r="C27" s="218"/>
      <c r="D27" s="218"/>
      <c r="E27" s="218"/>
      <c r="F27" s="218"/>
      <c r="G27" s="218"/>
      <c r="H27" s="218"/>
      <c r="I27" s="218"/>
    </row>
    <row r="28" spans="1:9" ht="15.75" x14ac:dyDescent="0.25">
      <c r="A28" s="218"/>
      <c r="B28" s="218"/>
      <c r="C28" s="218"/>
      <c r="D28" s="218"/>
      <c r="E28" s="218"/>
      <c r="F28" s="218"/>
      <c r="G28" s="218"/>
      <c r="H28" s="218"/>
      <c r="I28" s="218"/>
    </row>
    <row r="29" spans="1:9" ht="15.75" x14ac:dyDescent="0.25">
      <c r="A29" s="218"/>
      <c r="B29" s="218"/>
      <c r="C29" s="218"/>
      <c r="D29" s="218"/>
      <c r="E29" s="218"/>
      <c r="F29" s="218"/>
      <c r="G29" s="218"/>
      <c r="H29" s="218"/>
      <c r="I29" s="218"/>
    </row>
    <row r="30" spans="1:9" ht="15.75" x14ac:dyDescent="0.25">
      <c r="A30" s="218"/>
      <c r="B30" s="218"/>
      <c r="C30" s="218"/>
      <c r="D30" s="218"/>
      <c r="E30" s="218"/>
      <c r="F30" s="218"/>
      <c r="G30" s="218"/>
      <c r="H30" s="218"/>
      <c r="I30" s="218"/>
    </row>
    <row r="31" spans="1:9" ht="15.75" x14ac:dyDescent="0.25">
      <c r="A31" s="218"/>
      <c r="B31" s="218"/>
      <c r="C31" s="218"/>
      <c r="D31" s="218"/>
      <c r="E31" s="218"/>
      <c r="F31" s="218"/>
      <c r="G31" s="218"/>
      <c r="H31" s="218"/>
      <c r="I31" s="218"/>
    </row>
    <row r="32" spans="1:9" ht="15.75" x14ac:dyDescent="0.25">
      <c r="A32" s="218"/>
      <c r="B32" s="218"/>
      <c r="C32" s="218"/>
      <c r="D32" s="218"/>
      <c r="E32" s="218"/>
      <c r="F32" s="218"/>
      <c r="G32" s="218"/>
      <c r="H32" s="218"/>
      <c r="I32" s="218"/>
    </row>
  </sheetData>
  <sortState xmlns:xlrd2="http://schemas.microsoft.com/office/spreadsheetml/2017/richdata2" ref="B2:B5">
    <sortCondition ref="B2:B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X1021"/>
  <sheetViews>
    <sheetView tabSelected="1" topLeftCell="I7" zoomScaleNormal="100" workbookViewId="0">
      <selection activeCell="U11" sqref="U11"/>
    </sheetView>
  </sheetViews>
  <sheetFormatPr baseColWidth="10" defaultColWidth="11.42578125" defaultRowHeight="15.75" x14ac:dyDescent="0.25"/>
  <cols>
    <col min="1" max="1" width="5.7109375" style="109" customWidth="1"/>
    <col min="2" max="4" width="15.7109375" style="73" customWidth="1"/>
    <col min="5" max="5" width="15.7109375" style="73" hidden="1" customWidth="1"/>
    <col min="6" max="7" width="20.7109375" style="73" customWidth="1"/>
    <col min="8" max="8" width="48.85546875" style="73" customWidth="1"/>
    <col min="9" max="12" width="15.7109375" style="73" customWidth="1"/>
    <col min="13" max="13" width="8.7109375" style="73" customWidth="1"/>
    <col min="14" max="15" width="20.7109375" style="73" customWidth="1"/>
    <col min="16" max="16" width="11.28515625" style="73" hidden="1" customWidth="1"/>
    <col min="17" max="17" width="17" style="139" hidden="1" customWidth="1"/>
    <col min="18" max="18" width="31.42578125" style="139" hidden="1" customWidth="1"/>
    <col min="19" max="19" width="15.7109375" style="73" customWidth="1"/>
    <col min="20" max="20" width="9.85546875" style="73" customWidth="1"/>
    <col min="21" max="21" width="40.7109375" style="71" customWidth="1"/>
    <col min="22" max="22" width="15.7109375" style="73" customWidth="1"/>
    <col min="23" max="28" width="12.7109375" style="73" customWidth="1"/>
    <col min="29" max="29" width="9.5703125" style="71" customWidth="1"/>
    <col min="30" max="30" width="15.7109375" style="71" customWidth="1"/>
    <col min="31" max="31" width="7.28515625" style="139" hidden="1" customWidth="1"/>
    <col min="32" max="33" width="7.5703125" style="139" hidden="1" customWidth="1"/>
    <col min="34" max="34" width="15.7109375" style="139" customWidth="1"/>
    <col min="35" max="35" width="12.7109375" style="73" customWidth="1"/>
    <col min="36" max="36" width="40.7109375" style="73" customWidth="1"/>
    <col min="37" max="38" width="15.7109375" style="73" customWidth="1"/>
    <col min="39" max="40" width="12.7109375" style="73" customWidth="1"/>
    <col min="41" max="41" width="40.7109375" style="73" customWidth="1"/>
    <col min="42" max="42" width="11.42578125" style="73" customWidth="1"/>
    <col min="43" max="16384" width="11.42578125" style="73"/>
  </cols>
  <sheetData>
    <row r="1" spans="1:102" s="71" customFormat="1" ht="50.1" customHeight="1" x14ac:dyDescent="0.25">
      <c r="A1" s="299" t="s">
        <v>0</v>
      </c>
      <c r="B1" s="300"/>
      <c r="C1" s="300"/>
      <c r="D1" s="300"/>
      <c r="E1" s="125"/>
      <c r="F1" s="300"/>
      <c r="G1" s="300"/>
      <c r="H1" s="300"/>
      <c r="I1" s="300"/>
      <c r="J1" s="300"/>
      <c r="K1" s="301"/>
      <c r="L1" s="300" t="s">
        <v>2</v>
      </c>
      <c r="M1" s="300"/>
      <c r="N1" s="300"/>
      <c r="O1" s="300"/>
      <c r="P1" s="121" t="s">
        <v>3</v>
      </c>
      <c r="Q1" s="121" t="s">
        <v>3</v>
      </c>
      <c r="R1" s="121" t="s">
        <v>3</v>
      </c>
      <c r="S1" s="125"/>
      <c r="T1" s="299" t="s">
        <v>4</v>
      </c>
      <c r="U1" s="300"/>
      <c r="V1" s="300"/>
      <c r="W1" s="300"/>
      <c r="X1" s="300"/>
      <c r="Y1" s="125"/>
      <c r="Z1" s="300"/>
      <c r="AA1" s="300"/>
      <c r="AB1" s="300"/>
      <c r="AC1" s="300"/>
      <c r="AD1" s="300"/>
      <c r="AE1" s="121" t="s">
        <v>3</v>
      </c>
      <c r="AF1" s="121" t="s">
        <v>3</v>
      </c>
      <c r="AG1" s="121" t="s">
        <v>3</v>
      </c>
      <c r="AH1" s="147" t="s">
        <v>3</v>
      </c>
      <c r="AI1" s="301"/>
      <c r="AJ1" s="130" t="s">
        <v>234</v>
      </c>
      <c r="AK1" s="122" t="s">
        <v>41</v>
      </c>
      <c r="AL1" s="122" t="s">
        <v>42</v>
      </c>
      <c r="AM1" s="123" t="s">
        <v>43</v>
      </c>
      <c r="AN1" s="129" t="s">
        <v>44</v>
      </c>
      <c r="AO1" s="298" t="s">
        <v>6</v>
      </c>
    </row>
    <row r="2" spans="1:102" s="71" customFormat="1" ht="50.1" customHeight="1" x14ac:dyDescent="0.25">
      <c r="A2" s="122" t="s">
        <v>7</v>
      </c>
      <c r="B2" s="122" t="s">
        <v>8</v>
      </c>
      <c r="C2" s="122" t="s">
        <v>235</v>
      </c>
      <c r="D2" s="122" t="s">
        <v>236</v>
      </c>
      <c r="E2" s="122" t="s">
        <v>237</v>
      </c>
      <c r="F2" s="123" t="s">
        <v>13</v>
      </c>
      <c r="G2" s="124" t="s">
        <v>14</v>
      </c>
      <c r="H2" s="122" t="s">
        <v>15</v>
      </c>
      <c r="I2" s="122" t="s">
        <v>16</v>
      </c>
      <c r="J2" s="122" t="s">
        <v>238</v>
      </c>
      <c r="K2" s="122" t="s">
        <v>18</v>
      </c>
      <c r="L2" s="123" t="s">
        <v>19</v>
      </c>
      <c r="M2" s="132" t="s">
        <v>20</v>
      </c>
      <c r="N2" s="124" t="s">
        <v>21</v>
      </c>
      <c r="O2" s="131" t="s">
        <v>22</v>
      </c>
      <c r="P2" s="141" t="s">
        <v>23</v>
      </c>
      <c r="Q2" s="144" t="s">
        <v>24</v>
      </c>
      <c r="R2" s="145" t="s">
        <v>20</v>
      </c>
      <c r="S2" s="124" t="s">
        <v>239</v>
      </c>
      <c r="T2" s="122" t="s">
        <v>26</v>
      </c>
      <c r="U2" s="122" t="s">
        <v>240</v>
      </c>
      <c r="V2" s="122" t="s">
        <v>28</v>
      </c>
      <c r="W2" s="123" t="s">
        <v>29</v>
      </c>
      <c r="X2" s="124" t="s">
        <v>30</v>
      </c>
      <c r="Y2" s="123" t="s">
        <v>31</v>
      </c>
      <c r="Z2" s="127" t="s">
        <v>32</v>
      </c>
      <c r="AA2" s="123" t="s">
        <v>33</v>
      </c>
      <c r="AB2" s="123" t="s">
        <v>34</v>
      </c>
      <c r="AC2" s="131" t="s">
        <v>35</v>
      </c>
      <c r="AD2" s="131" t="s">
        <v>36</v>
      </c>
      <c r="AE2" s="137" t="s">
        <v>20</v>
      </c>
      <c r="AF2" s="136" t="s">
        <v>37</v>
      </c>
      <c r="AG2" s="137" t="s">
        <v>20</v>
      </c>
      <c r="AH2" s="148" t="s">
        <v>38</v>
      </c>
      <c r="AI2" s="131" t="s">
        <v>39</v>
      </c>
      <c r="AJ2" s="298" t="s">
        <v>40</v>
      </c>
      <c r="AK2" s="122" t="s">
        <v>41</v>
      </c>
      <c r="AL2" s="122" t="s">
        <v>42</v>
      </c>
      <c r="AM2" s="123" t="s">
        <v>43</v>
      </c>
      <c r="AN2" s="124" t="s">
        <v>44</v>
      </c>
      <c r="AO2" s="130" t="s">
        <v>45</v>
      </c>
    </row>
    <row r="3" spans="1:102" s="201" customFormat="1" ht="26.25" hidden="1" customHeight="1" x14ac:dyDescent="0.25">
      <c r="A3" s="179" t="s">
        <v>46</v>
      </c>
      <c r="B3" s="180"/>
      <c r="C3" s="181" t="s">
        <v>65</v>
      </c>
      <c r="D3" s="181">
        <v>17</v>
      </c>
      <c r="E3" s="182" t="str">
        <f>IF(D3=0,"",IF(D3&gt;=12,"Catastrófico 100%",IF(AND(D3&gt;=6,D3&lt;=11),"Mayor 80%",IF(D3&lt;=5,"Moderado 60%",""))))</f>
        <v>Catastrófico 100%</v>
      </c>
      <c r="F3" s="180" t="s">
        <v>241</v>
      </c>
      <c r="G3" s="182" t="s">
        <v>242</v>
      </c>
      <c r="H3" s="182" t="s">
        <v>243</v>
      </c>
      <c r="I3" s="180" t="s">
        <v>52</v>
      </c>
      <c r="J3" s="180" t="s">
        <v>69</v>
      </c>
      <c r="K3" s="183">
        <v>5</v>
      </c>
      <c r="L3" s="184" t="str">
        <f>IF(K3&lt;=0,"",IF(K3&lt;=2,"Muy Baja",IF(K3&lt;=24,"Baja",IF(K3&lt;=500,"Media",IF(K3&lt;=5000,"Alta","Muy Alta")))))</f>
        <v>Baja</v>
      </c>
      <c r="M3" s="185">
        <f>IF(L3="","",IF(L3="Muy Baja",0.2,IF(L3="Baja",0.4,IF(L3="Media",0.6,IF(L3="Alta",0.8,IF(L3="Muy Alta",1,))))))</f>
        <v>0.4</v>
      </c>
      <c r="N3" s="185" t="s">
        <v>111</v>
      </c>
      <c r="O3" s="185" t="s">
        <v>244</v>
      </c>
      <c r="P3" s="186" t="str">
        <f>O3</f>
        <v>Afectación menor a 10 SMLMV  / El riesgo afecta la imagen de alguna área de la organización</v>
      </c>
      <c r="Q3" s="187" t="str">
        <f>IF(P3='Tabla Impacto'!$D$3,'Tabla Impacto'!$A$3,IF(P3='Tabla Impacto'!$C$3,'Tabla Impacto'!$A$3,IF(P3='Tabla Impacto'!$B$3,'Tabla Impacto'!$A$3,IF(P3='Tabla Impacto'!$D$4,'Tabla Impacto'!$A$4,IF(P3='Tabla Impacto'!$C$4,'Tabla Impacto'!$A$4,IF(P3='Tabla Impacto'!$B$4,'Tabla Impacto'!$A$4,IF(P3='Tabla Impacto'!$D$5,'Tabla Impacto'!$A$5,IF(P3='Tabla Impacto'!$C$5,'Tabla Impacto'!$A$5,IF(P3='Tabla Impacto'!$B$5,'Tabla Impacto'!$A$5,IF(P3='Tabla Impacto'!$D$6,'Tabla Impacto'!$A$6,IF(P3='Tabla Impacto'!$C$6,'Tabla Impacto'!$A$6,IF(P3='Tabla Impacto'!$B$6,'Tabla Impacto'!$A$6,IF(P3='Tabla Impacto'!$D$7,'Tabla Impacto'!$A$7,IF(P3='Tabla Impacto'!$C$7,'Tabla Impacto'!$A$7,IF(P3='Tabla Impacto'!$B$7,'Tabla Impacto'!$A$7,0)))))))))))))))</f>
        <v>Leve</v>
      </c>
      <c r="R3" s="188">
        <f>IF(Q3="","",IF(Q3="Leve",0.2,IF(Q3="Menor",0.4,IF(Q3="Moderado",0.6,IF(Q3="Mayor",0.8,IF(Q3="Catastrófico",1,))))))</f>
        <v>0.2</v>
      </c>
      <c r="S3" s="189" t="str">
        <f>IF(OR(AND(E3="Moderado 60%",L3="Media"),AND(E3="Moderado 60%",L3="Baja"),AND(E3="Moderado 60%",L3="Muy Baja")),"Moderado",IF(OR(AND(E3="Moderado 60%",L3="Alta"),AND(E3="Moderado 60%",L3="Muy Alto"),AND(E3="Mayor 80%",L3="Muy Baja"),AND(E3="Mayor 80%",L3="Baja"),AND(E3="Mayor 80%",L3="Media"), AND(E3="Mayor 80%",L3="Alta"), AND(E3="Mayor 80%",L3="Muy Alta")),"Alto",IF(OR(AND(E3="Catastrófico 100%",L3="Muy Baja"),AND(E3="Catastrófico 100%",L3="Baja"),AND(E3="Catastrófico 100%",L3="Media"),AND(E3=" Catastrófico 100%",L3="Alta"),AND(E3=" Catastrófico 100%",L3="Muy Alta")),"Extremo","Extremo")))</f>
        <v>Extremo</v>
      </c>
      <c r="T3" s="190">
        <v>1</v>
      </c>
      <c r="U3" s="191" t="s">
        <v>245</v>
      </c>
      <c r="V3" s="192" t="str">
        <f t="shared" ref="V3" si="0">IF(OR(W3="Preventivo",W3="Detectivo"),"Probabilidad",IF(W3="Correctivo","Impacto",""))</f>
        <v>Probabilidad</v>
      </c>
      <c r="W3" s="170" t="s">
        <v>57</v>
      </c>
      <c r="X3" s="170" t="s">
        <v>58</v>
      </c>
      <c r="Y3" s="193" t="str">
        <f t="shared" ref="Y3" si="1">IF(AND(W3="Preventivo",X3="Automático"),"50%",IF(AND(W3="Preventivo",X3="Manual"),"40%",IF(AND(W3="Detectivo",X3="Automático"),"40%",IF(AND(W3="Detectivo",X3="Manual"),"30%",IF(AND(W3="Correctivo",X3="Automático"),"35%",IF(AND(W3="Correctivo",X3="Manual"),"25%",""))))))</f>
        <v>40%</v>
      </c>
      <c r="Z3" s="170" t="s">
        <v>71</v>
      </c>
      <c r="AA3" s="170" t="s">
        <v>60</v>
      </c>
      <c r="AB3" s="170" t="s">
        <v>61</v>
      </c>
      <c r="AC3" s="194">
        <f>IFERROR(IF(V3="Probabilidad",(M3-(+M3*Y3)),IF(V3="Impacto",M3,"")),"")</f>
        <v>0.24</v>
      </c>
      <c r="AD3" s="173" t="str">
        <f>IFERROR(IF(AC3="","",IF(AC3&lt;=0.2,"Muy Baja",IF(AC3&lt;=0.4,"Baja",IF(AC3&lt;=0.6,"Media",IF(AC3&lt;=0.8,"Alta","Muy Alta"))))),"")</f>
        <v>Baja</v>
      </c>
      <c r="AE3" s="195">
        <f t="shared" ref="AE3:AE4" si="2">+AC3</f>
        <v>0.24</v>
      </c>
      <c r="AF3" s="196" t="str">
        <f>IFERROR(IF(AG3="","",IF(AG3&lt;=0.2,"Leve",IF(AG3&lt;=0.4,"Menor",IF(AG3&lt;=0.6,"Moderado",IF(AG3&lt;=0.8,"Mayor","Catastrófico"))))),"")</f>
        <v>Leve</v>
      </c>
      <c r="AG3" s="195">
        <f>IFERROR(IF(V3="Impacto",(R3-(+R3*Y3)),IF(V3="Probabilidad",R3,"")),"")</f>
        <v>0.2</v>
      </c>
      <c r="AH3" s="197" t="str">
        <f>IF(OR(AND(S3="Moderado",AD3="Media"),AND(S3="Moderado",AD3="Baja"),AND(S3="Moderado",AD3="Muy Baja")),"Moderado",IF(OR(AND(S3="Moderado",AD3="Alta"),AND(S3="Moderado",AD3="Muy Alto"),AND(S3="Alto",AD3="Muy Baja"),AND(S3="Alto",AD3="Baja"),AND(S3="Alto",AD3="Media"), AND(S3="Alto",AD3="Alta"), AND(S3="Alto",AD3="Muy Alta")),"Alto",IF(OR(AND(S3="Extremo",AD3="Muy Baja"),AND(S3="Extremo",AD3="Baja"),AND(S3="Extremo",AD3="Media"),AND(S3="Extremo",AD3="Alta"),AND(S3="Extremo",AD3="Muy Alta")),"Extremo","Extremo")))</f>
        <v>Extremo</v>
      </c>
      <c r="AI3" s="170" t="s">
        <v>72</v>
      </c>
      <c r="AJ3" s="163"/>
      <c r="AK3" s="198">
        <v>44593</v>
      </c>
      <c r="AL3" s="198">
        <v>44926</v>
      </c>
      <c r="AM3" s="163" t="s">
        <v>63</v>
      </c>
      <c r="AN3" s="199" t="s">
        <v>63</v>
      </c>
      <c r="AO3" s="200"/>
      <c r="AQ3" s="202"/>
    </row>
    <row r="4" spans="1:102" ht="99.95" customHeight="1" x14ac:dyDescent="0.25">
      <c r="A4" s="371">
        <v>1</v>
      </c>
      <c r="B4" s="344" t="s">
        <v>64</v>
      </c>
      <c r="C4" s="203" t="s">
        <v>65</v>
      </c>
      <c r="D4" s="367">
        <v>17</v>
      </c>
      <c r="E4" s="363" t="str">
        <f>IF(D4=0,"",IF(D4&gt;=12,"Catastrófico 100%",IF(AND(D4&gt;=6,D4&lt;=11),"Mayor 80%",IF(D4&lt;=5,"Moderado 60%",""))))</f>
        <v>Catastrófico 100%</v>
      </c>
      <c r="F4" s="330" t="s">
        <v>246</v>
      </c>
      <c r="G4" s="330" t="s">
        <v>247</v>
      </c>
      <c r="H4" s="330" t="s">
        <v>248</v>
      </c>
      <c r="I4" s="295" t="s">
        <v>52</v>
      </c>
      <c r="J4" s="295" t="s">
        <v>69</v>
      </c>
      <c r="K4" s="367">
        <v>140</v>
      </c>
      <c r="L4" s="316" t="str">
        <f>IF(K4&lt;=0,"",IF(K4&lt;=2,"Muy Baja",IF(K4&lt;=24,"Baja",IF(K4&lt;=500,"Media",IF(K4&lt;=5000,"Alta","Muy Alta")))))</f>
        <v>Media</v>
      </c>
      <c r="M4" s="321">
        <f>IF(L4="","",IF(L4="Muy Baja",0.2,IF(L4="Baja",0.4,IF(L4="Media",0.6,IF(L4="Alta",0.8,IF(L4="Muy Alta",1,))))))</f>
        <v>0.6</v>
      </c>
      <c r="N4" s="287" t="s">
        <v>111</v>
      </c>
      <c r="O4" s="287" t="s">
        <v>83</v>
      </c>
      <c r="P4" s="278" t="str">
        <f>O4</f>
        <v>Entre 50 y 100 SMLMV  / El riesgo afecta la imagen de la entidad con algunos usuarios de relevancia frente al logro de los objetivos</v>
      </c>
      <c r="Q4" s="279" t="str">
        <f>IF(P4='[17]Tabla Impacto'!$D$3,'[17]Tabla Impacto'!$A$3,IF(P4='[17]Tabla Impacto'!$C$3,'[17]Tabla Impacto'!$A$3,IF(P4='[17]Tabla Impacto'!$B$3,'[17]Tabla Impacto'!$A$3,IF(P4='[17]Tabla Impacto'!$D$4,'[17]Tabla Impacto'!$A$4,IF(P4='[17]Tabla Impacto'!$C$4,'[17]Tabla Impacto'!$A$4,IF(P4='[17]Tabla Impacto'!$B$4,'[17]Tabla Impacto'!$A$4,IF(P4='[17]Tabla Impacto'!$D$5,'[17]Tabla Impacto'!$A$5,IF(P4='[17]Tabla Impacto'!$C$5,'[17]Tabla Impacto'!$A$5,IF(P4='[17]Tabla Impacto'!$B$5,'[17]Tabla Impacto'!$A$5,IF(P4='[17]Tabla Impacto'!$D$6,'[17]Tabla Impacto'!$A$6,IF(P4='[17]Tabla Impacto'!$C$6,'[17]Tabla Impacto'!$A$6,IF(P4='[17]Tabla Impacto'!$B$6,'[17]Tabla Impacto'!$A$6,IF(P4='[17]Tabla Impacto'!$D$7,'[17]Tabla Impacto'!$A$7,IF(P4='[17]Tabla Impacto'!$C$7,'[17]Tabla Impacto'!$A$7,IF(P4='[17]Tabla Impacto'!$B$7,'[17]Tabla Impacto'!$A$7,0)))))))))))))))</f>
        <v>Moderado</v>
      </c>
      <c r="R4" s="280">
        <f>IF(Q4="","",IF(Q4="Leve",0.2,IF(Q4="Menor",0.4,IF(Q4="Moderado",0.6,IF(Q4="Mayor",0.8,IF(Q4="Catastrófico",1,))))))</f>
        <v>0.6</v>
      </c>
      <c r="S4" s="359" t="str">
        <f>IF(OR(AND(E4="Moderado 60%",L4="Media"),AND(E4="Moderado 60%",L4="Baja"),AND(E4="Moderado 60%",L4="Muy Baja")),"Moderado",IF(OR(AND(E4="Moderado 60%",L4="Alta"),AND(E4="Moderado 60%",L4="Muy Alto"),AND(E4="Mayor 80%",L4="Muy Baja"),AND(E4="Mayor 80%",L4="Baja"),AND(E4="Mayor 80%",L4="Media"), AND(E4="Mayor 80%",L4="Alta"), AND(E4="Mayor 80%",L4="Muy Alta")),"Alto",IF(OR(AND(E4="Catastrófico 100%",L4="Muy Baja"),AND(E4="Catastrófico 100%",L4="Baja"),AND(E4="Catastrófico 100%",L4="Media"),AND(E4=" Catastrófico 100%",L4="Alta"),AND(E4=" Catastrófico 100%",L4="Muy Alta")),"Extremo","Extremo")))</f>
        <v>Extremo</v>
      </c>
      <c r="T4" s="206">
        <v>1</v>
      </c>
      <c r="U4" s="100" t="s">
        <v>249</v>
      </c>
      <c r="V4" s="46" t="str">
        <f>IF(OR(W4="Preventivo",W4="Detectivo"),"Probabilidad",IF(W4="Correctivo","Impacto",""))</f>
        <v>Probabilidad</v>
      </c>
      <c r="W4" s="97" t="s">
        <v>57</v>
      </c>
      <c r="X4" s="97" t="s">
        <v>58</v>
      </c>
      <c r="Y4" s="108" t="str">
        <f t="shared" ref="Y4" si="3">IF(AND(W4="Preventivo",X4="Automático"),"50%",IF(AND(W4="Preventivo",X4="Manual"),"40%",IF(AND(W4="Detectivo",X4="Automático"),"40%",IF(AND(W4="Detectivo",X4="Manual"),"30%",IF(AND(W4="Correctivo",X4="Automático"),"35%",IF(AND(W4="Correctivo",X4="Manual"),"25%",""))))))</f>
        <v>40%</v>
      </c>
      <c r="Z4" s="97" t="s">
        <v>71</v>
      </c>
      <c r="AA4" s="97" t="s">
        <v>60</v>
      </c>
      <c r="AB4" s="97" t="s">
        <v>61</v>
      </c>
      <c r="AC4" s="142">
        <f t="shared" ref="AC4:AC6" si="4">IFERROR(IF(V4="Probabilidad",(M4-(+M4*Y4)),IF(V4="Impacto",M4,"")),"")</f>
        <v>0.36</v>
      </c>
      <c r="AD4" s="140" t="str">
        <f t="shared" ref="AD4:AD6" si="5">IFERROR(IF(AC4="","",IF(AC4&lt;=0.2,"Muy Baja",IF(AC4&lt;=0.4,"Baja",IF(AC4&lt;=0.6,"Media",IF(AC4&lt;=0.8,"Alta","Muy Alta"))))),"")</f>
        <v>Baja</v>
      </c>
      <c r="AE4" s="207">
        <f t="shared" si="2"/>
        <v>0.36</v>
      </c>
      <c r="AF4" s="140" t="str">
        <f>IFERROR(IF(AG4="","",IF(AG4&lt;=0.2,"Leve",IF(AG4&lt;=0.4,"Menor",IF(AG4&lt;=0.6,"Moderado",IF(AG4&lt;=0.8,"Mayor","Catastrófico"))))),"")</f>
        <v>Moderado</v>
      </c>
      <c r="AG4" s="207">
        <f>IFERROR(IF(V4="Impacto",(R4-(+R4*Y4)),IF(V4="Probabilidad",R4,"")),"")</f>
        <v>0.6</v>
      </c>
      <c r="AH4" s="143" t="str">
        <f>IF(OR(AND(S4="Moderado",AD4="Media"),AND(S4="Moderado",AD4="Baja"),AND(S4="Moderado",AD4="Muy Baja")),"Moderado",IF(OR(AND(S4="Moderado",AD4="Alta"),AND(S4="Moderado",AD4="Muy Alto"),AND(S4="Alto",AD4="Muy Baja"),AND(S4="Alto",AD4="Baja"),AND(S4="Alto",AD4="Media"), AND(S4="Alto",AD4="Alta"), AND(S4="Alto",AD4="Muy Alta")),"Alto",IF(OR(AND(S4="Extremo",AD4="Muy Baja"),AND(S4="Extremo",AD4="Baja"),AND(S4="Extremo",AD4="Media"),AND(S4="Extremo",AD4="Alta"),AND(S4="Extremo",AD4="Muy Alta")),"Extremo","Extremo")))</f>
        <v>Extremo</v>
      </c>
      <c r="AI4" s="97" t="s">
        <v>72</v>
      </c>
      <c r="AJ4" s="48" t="s">
        <v>250</v>
      </c>
      <c r="AK4" s="44">
        <v>45689</v>
      </c>
      <c r="AL4" s="44">
        <v>46022</v>
      </c>
      <c r="AM4" s="48"/>
      <c r="AN4" s="48"/>
      <c r="AO4" s="153" t="s">
        <v>86</v>
      </c>
    </row>
    <row r="5" spans="1:102" ht="99.95" customHeight="1" x14ac:dyDescent="0.25">
      <c r="A5" s="372"/>
      <c r="B5" s="345"/>
      <c r="C5" s="208"/>
      <c r="D5" s="370"/>
      <c r="E5" s="374"/>
      <c r="F5" s="339"/>
      <c r="G5" s="339"/>
      <c r="H5" s="339"/>
      <c r="I5" s="208"/>
      <c r="J5" s="313"/>
      <c r="K5" s="370"/>
      <c r="L5" s="318"/>
      <c r="M5" s="322"/>
      <c r="N5" s="313"/>
      <c r="O5" s="313"/>
      <c r="P5" s="71"/>
      <c r="Q5" s="71"/>
      <c r="R5" s="71"/>
      <c r="S5" s="369"/>
      <c r="T5" s="206">
        <v>2</v>
      </c>
      <c r="U5" s="100" t="s">
        <v>251</v>
      </c>
      <c r="V5" s="46" t="str">
        <f t="shared" ref="V5:V10" si="6">IF(OR(W5="Preventivo",W5="Detectivo"),"Probabilidad",IF(W5="Correctivo","Impacto",""))</f>
        <v>Probabilidad</v>
      </c>
      <c r="W5" s="97" t="s">
        <v>57</v>
      </c>
      <c r="X5" s="97" t="s">
        <v>58</v>
      </c>
      <c r="Y5" s="108" t="str">
        <f t="shared" ref="Y5:Y10" si="7">IF(AND(W5="Preventivo",X5="Automático"),"50%",IF(AND(W5="Preventivo",X5="Manual"),"40%",IF(AND(W5="Detectivo",X5="Automático"),"40%",IF(AND(W5="Detectivo",X5="Manual"),"30%",IF(AND(W5="Correctivo",X5="Automático"),"35%",IF(AND(W5="Correctivo",X5="Manual"),"25%",""))))))</f>
        <v>40%</v>
      </c>
      <c r="Z5" s="97" t="s">
        <v>71</v>
      </c>
      <c r="AA5" s="97" t="s">
        <v>60</v>
      </c>
      <c r="AB5" s="97" t="s">
        <v>61</v>
      </c>
      <c r="AC5" s="142">
        <f t="shared" si="4"/>
        <v>0</v>
      </c>
      <c r="AD5" s="140" t="str">
        <f t="shared" si="5"/>
        <v>Muy Baja</v>
      </c>
      <c r="AE5" s="207"/>
      <c r="AF5" s="140"/>
      <c r="AG5" s="207"/>
      <c r="AH5" s="143" t="str">
        <f t="shared" ref="AH5:AH6" si="8">IF(OR(AND(S5="Moderado",AD5="Media"),AND(S5="Moderado",AD5="Baja"),AND(S5="Moderado",AD5="Muy Baja")),"Moderado",IF(OR(AND(S5="Moderado",AD5="Alta"),AND(S5="Moderado",AD5="Muy Alto"),AND(S5="Alto",AD5="Muy Baja"),AND(S5="Alto",AD5="Baja"),AND(S5="Alto",AD5="Media"), AND(S5="Alto",AD5="Alta"), AND(S5="Alto",AD5="Muy Alta")),"Alto",IF(OR(AND(S5="Extremo",AD5="Muy Baja"),AND(S5="Extremo",AD5="Baja"),AND(S5="Extremo",AD5="Media"),AND(S5="Extremo",AD5="Alta"),AND(S5="Extremo",AD5="Muy Alta")),"Extremo","Extremo")))</f>
        <v>Extremo</v>
      </c>
      <c r="AI5" s="97" t="s">
        <v>72</v>
      </c>
      <c r="AJ5" s="48" t="s">
        <v>250</v>
      </c>
      <c r="AK5" s="44">
        <v>45689</v>
      </c>
      <c r="AL5" s="44">
        <v>46022</v>
      </c>
      <c r="AM5" s="48"/>
      <c r="AN5" s="48"/>
      <c r="AO5" s="153" t="s">
        <v>86</v>
      </c>
    </row>
    <row r="6" spans="1:102" ht="99.95" customHeight="1" x14ac:dyDescent="0.25">
      <c r="A6" s="373"/>
      <c r="B6" s="346"/>
      <c r="C6" s="209"/>
      <c r="D6" s="368"/>
      <c r="E6" s="364"/>
      <c r="F6" s="331"/>
      <c r="G6" s="331"/>
      <c r="H6" s="331"/>
      <c r="I6" s="209"/>
      <c r="J6" s="312"/>
      <c r="K6" s="368"/>
      <c r="L6" s="317"/>
      <c r="M6" s="323"/>
      <c r="N6" s="312"/>
      <c r="O6" s="312"/>
      <c r="P6" s="71"/>
      <c r="Q6" s="71"/>
      <c r="R6" s="71"/>
      <c r="S6" s="360"/>
      <c r="T6" s="206">
        <v>3</v>
      </c>
      <c r="U6" s="100" t="s">
        <v>252</v>
      </c>
      <c r="V6" s="46" t="str">
        <f t="shared" si="6"/>
        <v>Probabilidad</v>
      </c>
      <c r="W6" s="97" t="s">
        <v>57</v>
      </c>
      <c r="X6" s="97" t="s">
        <v>58</v>
      </c>
      <c r="Y6" s="108" t="str">
        <f t="shared" si="7"/>
        <v>40%</v>
      </c>
      <c r="Z6" s="97" t="s">
        <v>71</v>
      </c>
      <c r="AA6" s="97" t="s">
        <v>60</v>
      </c>
      <c r="AB6" s="97" t="s">
        <v>61</v>
      </c>
      <c r="AC6" s="142">
        <f t="shared" si="4"/>
        <v>0</v>
      </c>
      <c r="AD6" s="140" t="str">
        <f t="shared" si="5"/>
        <v>Muy Baja</v>
      </c>
      <c r="AE6" s="207"/>
      <c r="AF6" s="140"/>
      <c r="AG6" s="207"/>
      <c r="AH6" s="143" t="str">
        <f t="shared" si="8"/>
        <v>Extremo</v>
      </c>
      <c r="AI6" s="97" t="s">
        <v>72</v>
      </c>
      <c r="AJ6" s="48" t="s">
        <v>250</v>
      </c>
      <c r="AK6" s="44">
        <v>45689</v>
      </c>
      <c r="AL6" s="44">
        <v>46022</v>
      </c>
      <c r="AM6" s="48"/>
      <c r="AN6" s="48"/>
      <c r="AO6" s="153" t="s">
        <v>86</v>
      </c>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row>
    <row r="7" spans="1:102" ht="99.95" customHeight="1" x14ac:dyDescent="0.25">
      <c r="A7" s="73">
        <v>2</v>
      </c>
      <c r="B7" s="48" t="s">
        <v>253</v>
      </c>
      <c r="C7" s="203" t="s">
        <v>65</v>
      </c>
      <c r="D7" s="48">
        <v>15</v>
      </c>
      <c r="E7" s="237" t="str">
        <f t="shared" ref="E7:E12" si="9">IF(D7=0,"",IF(D7&gt;=12,"Catastrófico 100%",IF(AND(D7&gt;=6,D7&lt;=11),"Mayor 80%",IF(D7&lt;=5,"Moderado 60%",""))))</f>
        <v>Catastrófico 100%</v>
      </c>
      <c r="F7" s="203" t="s">
        <v>254</v>
      </c>
      <c r="G7" s="203" t="s">
        <v>255</v>
      </c>
      <c r="H7" s="295" t="s">
        <v>256</v>
      </c>
      <c r="I7" s="295" t="s">
        <v>52</v>
      </c>
      <c r="J7" s="295" t="s">
        <v>69</v>
      </c>
      <c r="K7" s="238">
        <v>5</v>
      </c>
      <c r="L7" s="284" t="str">
        <f t="shared" ref="L7:L12" si="10">IF(K7&lt;=0,"",IF(K7&lt;=2,"Muy Baja",IF(K7&lt;=24,"Baja",IF(K7&lt;=500,"Media",IF(K7&lt;=5000,"Alta","Muy Alta")))))</f>
        <v>Baja</v>
      </c>
      <c r="M7" s="287">
        <f t="shared" ref="M7:M12" si="11">IF(L7="","",IF(L7="Muy Baja",0.2,IF(L7="Baja",0.4,IF(L7="Media",0.6,IF(L7="Alta",0.8,IF(L7="Muy Alta",1,))))))</f>
        <v>0.4</v>
      </c>
      <c r="N7" s="287" t="s">
        <v>111</v>
      </c>
      <c r="O7" s="49" t="s">
        <v>176</v>
      </c>
      <c r="P7" s="119"/>
      <c r="Q7" s="154"/>
      <c r="R7" s="119"/>
      <c r="S7" s="146" t="str">
        <f t="shared" ref="S7:S12" si="12">IF(OR(AND(E7="Moderado 60%",L7="Media"),AND(E7="Moderado 60%",L7="Baja"),AND(E7="Moderado 60%",L7="Muy Baja")),"Moderado",IF(OR(AND(E7="Moderado 60%",L7="Alta"),AND(E7="Moderado 60%",L7="Muy Alto"),AND(E7="Mayor 80%",L7="Muy Baja"),AND(E7="Mayor 80%",L7="Baja"),AND(E7="Mayor 80%",L7="Media"), AND(E7="Mayor 80%",L7="Alta"), AND(E7="Mayor 80%",L7="Muy Alta")),"Alto",IF(OR(AND(E7="Catastrófico 100%",L7="Muy Baja"),AND(E7="Catastrófico 100%",L7="Baja"),AND(E7="Catastrófico 100%",L7="Media"),AND(E7=" Catastrófico 100%",L7="Alta"),AND(E7=" Catastrófico 100%",L7="Muy Alta")),"Extremo","Extremo")))</f>
        <v>Extremo</v>
      </c>
      <c r="T7" s="106">
        <v>1</v>
      </c>
      <c r="U7" s="100" t="s">
        <v>257</v>
      </c>
      <c r="V7" s="107" t="str">
        <f t="shared" si="6"/>
        <v>Probabilidad</v>
      </c>
      <c r="W7" s="97" t="s">
        <v>57</v>
      </c>
      <c r="X7" s="97" t="s">
        <v>58</v>
      </c>
      <c r="Y7" s="108" t="str">
        <f t="shared" si="7"/>
        <v>40%</v>
      </c>
      <c r="Z7" s="97" t="s">
        <v>71</v>
      </c>
      <c r="AA7" s="97" t="s">
        <v>60</v>
      </c>
      <c r="AB7" s="97" t="s">
        <v>61</v>
      </c>
      <c r="AC7" s="142">
        <f>IFERROR(IF(V7="Probabilidad",(M7-(+M7*Y7)),IF(V7="Impacto",M7,"")),"")</f>
        <v>0.24</v>
      </c>
      <c r="AD7" s="140" t="str">
        <f t="shared" ref="AD7:AD14" si="13">IFERROR(IF(AC7="","",IF(AC7&lt;=0.2,"Muy Baja",IF(AC7&lt;=0.4,"Baja",IF(AC7&lt;=0.6,"Media",IF(AC7&lt;=0.8,"Alta","Muy Alta"))))),"")</f>
        <v>Baja</v>
      </c>
      <c r="AE7" s="138"/>
      <c r="AF7" s="118"/>
      <c r="AG7" s="138"/>
      <c r="AH7" s="143" t="str">
        <f>IF(OR(AND(S7="Moderado",AD7="Media"),AND(S7="Moderado",AD7="Baja"),AND(S7="Moderado",AD7="Muy Baja")),"Moderado",IF(OR(AND(S7="Moderado",AD7="Alta"),AND(S7="Moderado",AD7="Muy Alto"),AND(S7="Alto",AD7="Muy Baja"),AND(S7="Alto",AD7="Baja"),AND(S7="Alto",AD7="Media"), AND(S7="Alto",AD7="Alta"), AND(S7="Alto",AD7="Muy Alta")),"Alto",IF(OR(AND(S7="Extremo",AD7="Muy Baja"),AND(S7="Extremo",AD7="Baja"),AND(S7="Extremo",AD7="Media"),AND(S7="Extremo",AD7="Alta"),AND(S7="Extremo",AD7="Muy Alta")),"Extremo","Extremo")))</f>
        <v>Extremo</v>
      </c>
      <c r="AI7" s="97" t="s">
        <v>72</v>
      </c>
      <c r="AJ7" s="48" t="s">
        <v>258</v>
      </c>
      <c r="AK7" s="44">
        <v>45689</v>
      </c>
      <c r="AL7" s="44">
        <v>46022</v>
      </c>
      <c r="AM7" s="48" t="s">
        <v>63</v>
      </c>
      <c r="AN7" s="235" t="s">
        <v>63</v>
      </c>
      <c r="AO7" s="153" t="s">
        <v>259</v>
      </c>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row>
    <row r="8" spans="1:102" ht="99.95" customHeight="1" x14ac:dyDescent="0.25">
      <c r="A8" s="106">
        <v>3</v>
      </c>
      <c r="B8" s="48" t="s">
        <v>253</v>
      </c>
      <c r="C8" s="48" t="s">
        <v>65</v>
      </c>
      <c r="D8" s="48">
        <v>15</v>
      </c>
      <c r="E8" s="237" t="str">
        <f t="shared" si="9"/>
        <v>Catastrófico 100%</v>
      </c>
      <c r="F8" s="48" t="s">
        <v>254</v>
      </c>
      <c r="G8" s="48" t="s">
        <v>260</v>
      </c>
      <c r="H8" s="48" t="s">
        <v>261</v>
      </c>
      <c r="I8" s="48" t="s">
        <v>52</v>
      </c>
      <c r="J8" s="48" t="s">
        <v>69</v>
      </c>
      <c r="K8" s="238">
        <v>5</v>
      </c>
      <c r="L8" s="284" t="str">
        <f t="shared" si="10"/>
        <v>Baja</v>
      </c>
      <c r="M8" s="49">
        <f t="shared" si="11"/>
        <v>0.4</v>
      </c>
      <c r="N8" s="49" t="s">
        <v>111</v>
      </c>
      <c r="O8" s="49" t="s">
        <v>176</v>
      </c>
      <c r="P8" s="119"/>
      <c r="Q8" s="154"/>
      <c r="R8" s="119"/>
      <c r="S8" s="146" t="str">
        <f t="shared" si="12"/>
        <v>Extremo</v>
      </c>
      <c r="T8" s="106">
        <v>1</v>
      </c>
      <c r="U8" s="100" t="s">
        <v>262</v>
      </c>
      <c r="V8" s="107" t="str">
        <f t="shared" si="6"/>
        <v>Probabilidad</v>
      </c>
      <c r="W8" s="97" t="s">
        <v>57</v>
      </c>
      <c r="X8" s="97" t="s">
        <v>58</v>
      </c>
      <c r="Y8" s="108" t="str">
        <f t="shared" si="7"/>
        <v>40%</v>
      </c>
      <c r="Z8" s="97" t="s">
        <v>71</v>
      </c>
      <c r="AA8" s="97" t="s">
        <v>60</v>
      </c>
      <c r="AB8" s="97" t="s">
        <v>61</v>
      </c>
      <c r="AC8" s="142">
        <f>IFERROR(IF(V8="Probabilidad",(M8-(+M8*Y8)),IF(V8="Impacto",M8,"")),"")</f>
        <v>0.24</v>
      </c>
      <c r="AD8" s="140" t="str">
        <f t="shared" si="13"/>
        <v>Baja</v>
      </c>
      <c r="AE8" s="138"/>
      <c r="AF8" s="118"/>
      <c r="AG8" s="138"/>
      <c r="AH8" s="143" t="str">
        <f>IF(OR(AND(S8="Moderado",AD8="Media"),AND(S8="Moderado",AD8="Baja"),AND(S8="Moderado",AD8="Muy Baja")),"Moderado",IF(OR(AND(S8="Moderado",AD8="Alta"),AND(S8="Moderado",AD8="Muy Alto"),AND(S8="Alto",AD8="Muy Baja"),AND(S8="Alto",AD8="Baja"),AND(S8="Alto",AD8="Media"), AND(S8="Alto",AD8="Alta"), AND(S8="Alto",AD8="Muy Alta")),"Alto",IF(OR(AND(S8="Extremo",AD8="Muy Baja"),AND(S8="Extremo",AD8="Baja"),AND(S8="Extremo",AD8="Media"),AND(S8="Extremo",AD8="Alta"),AND(S8="Extremo",AD8="Muy Alta")),"Extremo","Extremo")))</f>
        <v>Extremo</v>
      </c>
      <c r="AI8" s="97" t="s">
        <v>72</v>
      </c>
      <c r="AJ8" s="48" t="s">
        <v>263</v>
      </c>
      <c r="AK8" s="44">
        <v>45689</v>
      </c>
      <c r="AL8" s="44">
        <v>46022</v>
      </c>
      <c r="AM8" s="48" t="s">
        <v>63</v>
      </c>
      <c r="AN8" s="235" t="s">
        <v>63</v>
      </c>
      <c r="AO8" s="153" t="s">
        <v>264</v>
      </c>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row>
    <row r="9" spans="1:102" ht="99.95" customHeight="1" x14ac:dyDescent="0.25">
      <c r="A9" s="106">
        <v>4</v>
      </c>
      <c r="B9" s="48" t="s">
        <v>114</v>
      </c>
      <c r="C9" s="48" t="s">
        <v>116</v>
      </c>
      <c r="D9" s="48">
        <v>17</v>
      </c>
      <c r="E9" s="58" t="str">
        <f t="shared" si="9"/>
        <v>Catastrófico 100%</v>
      </c>
      <c r="F9" s="48" t="s">
        <v>265</v>
      </c>
      <c r="G9" s="48" t="s">
        <v>266</v>
      </c>
      <c r="H9" s="48" t="s">
        <v>267</v>
      </c>
      <c r="I9" s="48" t="s">
        <v>52</v>
      </c>
      <c r="J9" s="48" t="s">
        <v>69</v>
      </c>
      <c r="K9" s="48">
        <v>153</v>
      </c>
      <c r="L9" s="152" t="str">
        <f t="shared" si="10"/>
        <v>Media</v>
      </c>
      <c r="M9" s="49">
        <f t="shared" si="11"/>
        <v>0.6</v>
      </c>
      <c r="N9" s="49" t="s">
        <v>54</v>
      </c>
      <c r="O9" s="49" t="s">
        <v>120</v>
      </c>
      <c r="P9" s="246" t="str">
        <f>O9</f>
        <v xml:space="preserve">     Entre 50 y 100 SMLMV </v>
      </c>
      <c r="Q9" s="279" t="str">
        <f>IF(P9='[18]Tabla Impacto'!$D$3,'[18]Tabla Impacto'!$A$3,IF(P9='[18]Tabla Impacto'!$C$3,'[18]Tabla Impacto'!$A$3,IF(P9='[18]Tabla Impacto'!$B$3,'[18]Tabla Impacto'!$A$3,IF(P9='[18]Tabla Impacto'!$D$4,'[18]Tabla Impacto'!$A$4,IF(P9='[18]Tabla Impacto'!$C$4,'[18]Tabla Impacto'!$A$4,IF(P9='[18]Tabla Impacto'!$B$4,'[18]Tabla Impacto'!$A$4,IF(P9='[18]Tabla Impacto'!$D$5,'[18]Tabla Impacto'!$A$5,IF(P9='[18]Tabla Impacto'!$C$5,'[18]Tabla Impacto'!$A$5,IF(P9='[18]Tabla Impacto'!$B$5,'[18]Tabla Impacto'!$A$5,IF(P9='[18]Tabla Impacto'!$D$6,'[18]Tabla Impacto'!$A$6,IF(P9='[18]Tabla Impacto'!$C$6,'[18]Tabla Impacto'!$A$6,IF(P9='[18]Tabla Impacto'!$B$6,'[18]Tabla Impacto'!$A$6,IF(P9='[18]Tabla Impacto'!$D$7,'[18]Tabla Impacto'!$A$7,IF(P9='[18]Tabla Impacto'!$C$7,'[18]Tabla Impacto'!$A$7,IF(P9='[18]Tabla Impacto'!$B$7,'[18]Tabla Impacto'!$A$7,0)))))))))))))))</f>
        <v>Moderado</v>
      </c>
      <c r="R9" s="246">
        <f>IF(Q9="","",IF(Q9="Leve",0.2,IF(Q9="Menor",0.4,IF(Q9="Moderado",0.6,IF(Q9="Mayor",0.8,IF(Q9="Catastrófico",1,))))))</f>
        <v>0.6</v>
      </c>
      <c r="S9" s="239" t="str">
        <f t="shared" si="12"/>
        <v>Extremo</v>
      </c>
      <c r="T9" s="106">
        <v>1</v>
      </c>
      <c r="U9" s="48" t="s">
        <v>268</v>
      </c>
      <c r="V9" s="46" t="str">
        <f t="shared" si="6"/>
        <v>Probabilidad</v>
      </c>
      <c r="W9" s="97" t="s">
        <v>57</v>
      </c>
      <c r="X9" s="97" t="s">
        <v>58</v>
      </c>
      <c r="Y9" s="108" t="str">
        <f t="shared" si="7"/>
        <v>40%</v>
      </c>
      <c r="Z9" s="97" t="s">
        <v>71</v>
      </c>
      <c r="AA9" s="97" t="s">
        <v>60</v>
      </c>
      <c r="AB9" s="97" t="s">
        <v>61</v>
      </c>
      <c r="AC9" s="142">
        <f t="shared" ref="AC9:AC10" si="14">IFERROR(IF(V9="Probabilidad",(M9-(+M9*Y9)),IF(V9="Impacto",M9,"")),"")</f>
        <v>0.36</v>
      </c>
      <c r="AD9" s="140" t="str">
        <f t="shared" si="13"/>
        <v>Baja</v>
      </c>
      <c r="AE9" s="207">
        <f t="shared" ref="AE9:AE10" si="15">+AC9</f>
        <v>0.36</v>
      </c>
      <c r="AF9" s="140" t="str">
        <f>IFERROR(IF(AG9="","",IF(AG9&lt;=0.2,"Leve",IF(AG9&lt;=0.4,"Menor",IF(AG9&lt;=0.6,"Moderado",IF(AG9&lt;=0.8,"Mayor","Catastrófico"))))),"")</f>
        <v>Moderado</v>
      </c>
      <c r="AG9" s="207">
        <f>IFERROR(IF(V9="Impacto",(R9-(+R9*Y9)),IF(V9="Probabilidad",R9,"")),"")</f>
        <v>0.6</v>
      </c>
      <c r="AH9" s="143" t="str">
        <f>IF(OR(AND(S9="Moderado",AD9="Media"),AND(S9="Moderado",AD9="Baja"),AND(S9="Moderado",AD9="Muy Baja")),"Moderado",IF(OR(AND(S9="Moderado",AD9="Alta"),AND(S9="Moderado",AD9="Muy Alto"),AND(S9="Alto",AD9="Muy Baja"),AND(S9="Alto",AD9="Baja"),AND(S9="Alto",AD9="Media"), AND(S9="Alto",AD9="Alta"), AND(S9="Alto",AD9="Muy Alta")),"Alto",IF(OR(AND(S9="Extremo",AD9="Muy Baja"),AND(S9="Extremo",AD9="Baja"),AND(S9="Extremo",AD9="Media"),AND(S9="Extremo",AD9="Alta"),AND(S9="Extremo",AD9="Muy Alta")),"Extremo","Extremo")))</f>
        <v>Extremo</v>
      </c>
      <c r="AI9" s="97" t="s">
        <v>72</v>
      </c>
      <c r="AJ9" s="153" t="s">
        <v>269</v>
      </c>
      <c r="AK9" s="44">
        <v>45689</v>
      </c>
      <c r="AL9" s="44">
        <v>46022</v>
      </c>
      <c r="AM9" s="48" t="s">
        <v>63</v>
      </c>
      <c r="AN9" s="235" t="s">
        <v>63</v>
      </c>
      <c r="AO9" s="153" t="s">
        <v>270</v>
      </c>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row>
    <row r="10" spans="1:102" ht="99.95" customHeight="1" x14ac:dyDescent="0.25">
      <c r="A10" s="73">
        <v>5</v>
      </c>
      <c r="B10" s="308" t="s">
        <v>188</v>
      </c>
      <c r="C10" s="295" t="s">
        <v>65</v>
      </c>
      <c r="D10" s="311">
        <v>19</v>
      </c>
      <c r="E10" s="237" t="str">
        <f t="shared" si="9"/>
        <v>Catastrófico 100%</v>
      </c>
      <c r="F10" s="295" t="s">
        <v>271</v>
      </c>
      <c r="G10" s="295" t="s">
        <v>272</v>
      </c>
      <c r="H10" s="295" t="s">
        <v>273</v>
      </c>
      <c r="I10" s="295" t="s">
        <v>52</v>
      </c>
      <c r="J10" s="295" t="s">
        <v>69</v>
      </c>
      <c r="K10" s="311">
        <v>37</v>
      </c>
      <c r="L10" s="284" t="str">
        <f t="shared" si="10"/>
        <v>Media</v>
      </c>
      <c r="M10" s="287">
        <f t="shared" si="11"/>
        <v>0.6</v>
      </c>
      <c r="N10" s="287" t="s">
        <v>54</v>
      </c>
      <c r="O10" s="287" t="s">
        <v>83</v>
      </c>
      <c r="P10" s="281" t="str">
        <f>O10</f>
        <v>Entre 50 y 100 SMLMV  / El riesgo afecta la imagen de la entidad con algunos usuarios de relevancia frente al logro de los objetivos</v>
      </c>
      <c r="Q10" s="282" t="str">
        <f>IF(P10='[19]Tabla Impacto'!$D$3,'[19]Tabla Impacto'!$A$3,IF(P10='[19]Tabla Impacto'!$C$3,'[19]Tabla Impacto'!$A$3,IF(P10='[19]Tabla Impacto'!$B$3,'[19]Tabla Impacto'!$A$3,IF(P10='[19]Tabla Impacto'!$D$4,'[19]Tabla Impacto'!$A$4,IF(P10='[19]Tabla Impacto'!$C$4,'[19]Tabla Impacto'!$A$4,IF(P10='[19]Tabla Impacto'!$B$4,'[19]Tabla Impacto'!$A$4,IF(P10='[19]Tabla Impacto'!$D$5,'[19]Tabla Impacto'!$A$5,IF(P10='[19]Tabla Impacto'!$C$5,'[19]Tabla Impacto'!$A$5,IF(P10='[19]Tabla Impacto'!$B$5,'[19]Tabla Impacto'!$A$5,IF(P10='[19]Tabla Impacto'!$D$6,'[19]Tabla Impacto'!$A$6,IF(P10='[19]Tabla Impacto'!$C$6,'[19]Tabla Impacto'!$A$6,IF(P10='[19]Tabla Impacto'!$B$6,'[19]Tabla Impacto'!$A$6,IF(P10='[19]Tabla Impacto'!$D$7,'[19]Tabla Impacto'!$A$7,IF(P10='[19]Tabla Impacto'!$C$7,'[19]Tabla Impacto'!$A$7,IF(P10='[19]Tabla Impacto'!$B$7,'[19]Tabla Impacto'!$A$7,0)))))))))))))))</f>
        <v>Moderado</v>
      </c>
      <c r="R10" s="281">
        <f>IF(Q10="","",IF(Q10="Leve",0.2,IF(Q10="Menor",0.4,IF(Q10="Moderado",0.6,IF(Q10="Mayor",0.8,IF(Q10="Catastrófico",1,))))))</f>
        <v>0.6</v>
      </c>
      <c r="S10" s="146" t="str">
        <f t="shared" si="12"/>
        <v>Extremo</v>
      </c>
      <c r="T10" s="311">
        <v>1</v>
      </c>
      <c r="U10" s="308" t="s">
        <v>274</v>
      </c>
      <c r="V10" s="265" t="str">
        <f t="shared" si="6"/>
        <v>Probabilidad</v>
      </c>
      <c r="W10" s="266" t="s">
        <v>57</v>
      </c>
      <c r="X10" s="266" t="s">
        <v>58</v>
      </c>
      <c r="Y10" s="267" t="str">
        <f t="shared" si="7"/>
        <v>40%</v>
      </c>
      <c r="Z10" s="266" t="s">
        <v>71</v>
      </c>
      <c r="AA10" s="266" t="s">
        <v>60</v>
      </c>
      <c r="AB10" s="266" t="s">
        <v>61</v>
      </c>
      <c r="AC10" s="268">
        <f t="shared" si="14"/>
        <v>0.36</v>
      </c>
      <c r="AD10" s="269" t="str">
        <f t="shared" si="13"/>
        <v>Baja</v>
      </c>
      <c r="AE10" s="283">
        <f t="shared" si="15"/>
        <v>0.36</v>
      </c>
      <c r="AF10" s="269" t="str">
        <f>IFERROR(IF(AG10="","",IF(AG10&lt;=0.2,"Leve",IF(AG10&lt;=0.4,"Menor",IF(AG10&lt;=0.6,"Moderado",IF(AG10&lt;=0.8,"Mayor","Catastrófico"))))),"")</f>
        <v>Moderado</v>
      </c>
      <c r="AG10" s="283">
        <f>IFERROR(IF(V10="Impacto",(R10-(+R10*Y10)),IF(V10="Probabilidad",R10,"")),"")</f>
        <v>0.6</v>
      </c>
      <c r="AH10" s="270" t="str">
        <f>IF(OR(AND(S10="Moderado",AD10="Media"),AND(S10="Moderado",AD10="Baja"),AND(S10="Moderado",AD10="Muy Baja")),"Moderado",IF(OR(AND(S10="Moderado",AD10="Alta"),AND(S10="Moderado",AD10="Muy Alto"),AND(S10="Alto",AD10="Muy Baja"),AND(S10="Alto",AD10="Baja"),AND(S10="Alto",AD10="Media"), AND(S10="Alto",AD10="Alta"), AND(S10="Alto",AD10="Muy Alta")),"Alto",IF(OR(AND(S10="Extremo",AD10="Muy Baja"),AND(S10="Extremo",AD10="Baja"),AND(S10="Extremo",AD10="Media"),AND(S10="Extremo",AD10="Alta"),AND(S10="Extremo",AD10="Muy Alta")),"Extremo","Extremo")))</f>
        <v>Extremo</v>
      </c>
      <c r="AI10" s="266" t="s">
        <v>72</v>
      </c>
      <c r="AJ10" s="295" t="s">
        <v>275</v>
      </c>
      <c r="AK10" s="44">
        <v>45689</v>
      </c>
      <c r="AL10" s="44">
        <v>46022</v>
      </c>
      <c r="AM10" s="295"/>
      <c r="AN10" s="295"/>
      <c r="AO10" s="271" t="s">
        <v>86</v>
      </c>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row>
    <row r="11" spans="1:102" ht="99.95" customHeight="1" x14ac:dyDescent="0.25">
      <c r="A11" s="106">
        <v>6</v>
      </c>
      <c r="B11" s="273" t="s">
        <v>202</v>
      </c>
      <c r="C11" s="48" t="s">
        <v>65</v>
      </c>
      <c r="D11" s="106">
        <v>19</v>
      </c>
      <c r="E11" s="58" t="str">
        <f t="shared" si="9"/>
        <v>Catastrófico 100%</v>
      </c>
      <c r="F11" s="48" t="s">
        <v>276</v>
      </c>
      <c r="G11" s="48" t="s">
        <v>277</v>
      </c>
      <c r="H11" s="48" t="s">
        <v>278</v>
      </c>
      <c r="I11" s="48" t="s">
        <v>52</v>
      </c>
      <c r="J11" s="48" t="s">
        <v>69</v>
      </c>
      <c r="K11" s="106">
        <v>17</v>
      </c>
      <c r="L11" s="152" t="str">
        <f t="shared" si="10"/>
        <v>Baja</v>
      </c>
      <c r="M11" s="49">
        <f t="shared" si="11"/>
        <v>0.4</v>
      </c>
      <c r="N11" s="49" t="s">
        <v>111</v>
      </c>
      <c r="O11" s="49" t="s">
        <v>176</v>
      </c>
      <c r="P11" s="246" t="str">
        <f>O11</f>
        <v>Entre 10 y 50 SMLMV  / El riesgo afecta la imagen de la entidad internamente, de conocimiento general, nivel interno, de junta dircetiva y accionistas y/o de provedores</v>
      </c>
      <c r="Q11" s="279" t="str">
        <f>IF(P11='[19]Tabla Impacto'!$D$3,'[19]Tabla Impacto'!$A$3,IF(P11='[19]Tabla Impacto'!$C$3,'[19]Tabla Impacto'!$A$3,IF(P11='[19]Tabla Impacto'!$B$3,'[19]Tabla Impacto'!$A$3,IF(P11='[19]Tabla Impacto'!$D$4,'[19]Tabla Impacto'!$A$4,IF(P11='[19]Tabla Impacto'!$C$4,'[19]Tabla Impacto'!$A$4,IF(P11='[19]Tabla Impacto'!$B$4,'[19]Tabla Impacto'!$A$4,IF(P11='[19]Tabla Impacto'!$D$5,'[19]Tabla Impacto'!$A$5,IF(P11='[19]Tabla Impacto'!$C$5,'[19]Tabla Impacto'!$A$5,IF(P11='[19]Tabla Impacto'!$B$5,'[19]Tabla Impacto'!$A$5,IF(P11='[19]Tabla Impacto'!$D$6,'[19]Tabla Impacto'!$A$6,IF(P11='[19]Tabla Impacto'!$C$6,'[19]Tabla Impacto'!$A$6,IF(P11='[19]Tabla Impacto'!$B$6,'[19]Tabla Impacto'!$A$6,IF(P11='[19]Tabla Impacto'!$D$7,'[19]Tabla Impacto'!$A$7,IF(P11='[19]Tabla Impacto'!$C$7,'[19]Tabla Impacto'!$A$7,IF(P11='[19]Tabla Impacto'!$B$7,'[19]Tabla Impacto'!$A$7,0)))))))))))))))</f>
        <v>Menor</v>
      </c>
      <c r="R11" s="246">
        <f>IF(Q11="","",IF(Q11="Leve",0.2,IF(Q11="Menor",0.4,IF(Q11="Moderado",0.6,IF(Q11="Mayor",0.8,IF(Q11="Catastrófico",1,))))))</f>
        <v>0.4</v>
      </c>
      <c r="S11" s="239" t="str">
        <f t="shared" si="12"/>
        <v>Extremo</v>
      </c>
      <c r="T11" s="106">
        <v>1</v>
      </c>
      <c r="U11" s="308" t="s">
        <v>279</v>
      </c>
      <c r="V11" s="46" t="str">
        <f t="shared" ref="V11" si="16">IF(OR(W11="Preventivo",W11="Detectivo"),"Probabilidad",IF(W11="Correctivo","Impacto",""))</f>
        <v>Probabilidad</v>
      </c>
      <c r="W11" s="97" t="s">
        <v>57</v>
      </c>
      <c r="X11" s="97" t="s">
        <v>58</v>
      </c>
      <c r="Y11" s="108" t="str">
        <f t="shared" ref="Y11" si="17">IF(AND(W11="Preventivo",X11="Automático"),"50%",IF(AND(W11="Preventivo",X11="Manual"),"40%",IF(AND(W11="Detectivo",X11="Automático"),"40%",IF(AND(W11="Detectivo",X11="Manual"),"30%",IF(AND(W11="Correctivo",X11="Automático"),"35%",IF(AND(W11="Correctivo",X11="Manual"),"25%",""))))))</f>
        <v>40%</v>
      </c>
      <c r="Z11" s="97" t="s">
        <v>71</v>
      </c>
      <c r="AA11" s="97" t="s">
        <v>60</v>
      </c>
      <c r="AB11" s="97" t="s">
        <v>61</v>
      </c>
      <c r="AC11" s="142">
        <f t="shared" ref="AC11" si="18">IFERROR(IF(V11="Probabilidad",(M11-(+M11*Y11)),IF(V11="Impacto",M11,"")),"")</f>
        <v>0.24</v>
      </c>
      <c r="AD11" s="140" t="str">
        <f t="shared" si="13"/>
        <v>Baja</v>
      </c>
      <c r="AE11" s="207">
        <f t="shared" ref="AE11:AE12" si="19">+AC11</f>
        <v>0.24</v>
      </c>
      <c r="AF11" s="140" t="str">
        <f>IFERROR(IF(AG11="","",IF(AG11&lt;=0.2,"Leve",IF(AG11&lt;=0.4,"Menor",IF(AG11&lt;=0.6,"Moderado",IF(AG11&lt;=0.8,"Mayor","Catastrófico"))))),"")</f>
        <v>Menor</v>
      </c>
      <c r="AG11" s="207">
        <f>IFERROR(IF(V11="Impacto",(R11-(+R11*Y11)),IF(V11="Probabilidad",R11,"")),"")</f>
        <v>0.4</v>
      </c>
      <c r="AH11" s="143" t="str">
        <f t="shared" ref="AH11:AH14" si="20">IF(OR(AND(S11="Moderado",AD11="Media"),AND(S11="Moderado",AD11="Baja"),AND(S11="Moderado",AD11="Muy Baja")),"Moderado",IF(OR(AND(S11="Moderado",AD11="Alta"),AND(S11="Moderado",AD11="Muy Alto"),AND(S11="Alto",AD11="Muy Baja"),AND(S11="Alto",AD11="Baja"),AND(S11="Alto",AD11="Media"), AND(S11="Alto",AD11="Alta"), AND(S11="Alto",AD11="Muy Alta")),"Alto",IF(OR(AND(S11="Extremo",AD11="Muy Baja"),AND(S11="Extremo",AD11="Baja"),AND(S11="Extremo",AD11="Media"),AND(S11="Extremo",AD11="Alta"),AND(S11="Extremo",AD11="Muy Alta")),"Extremo","Extremo")))</f>
        <v>Extremo</v>
      </c>
      <c r="AI11" s="266" t="s">
        <v>72</v>
      </c>
      <c r="AJ11" s="48" t="s">
        <v>280</v>
      </c>
      <c r="AK11" s="44">
        <v>45689</v>
      </c>
      <c r="AL11" s="44">
        <v>46022</v>
      </c>
      <c r="AM11" s="48"/>
      <c r="AN11" s="48"/>
      <c r="AO11" s="153" t="s">
        <v>86</v>
      </c>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row>
    <row r="12" spans="1:102" ht="99.95" customHeight="1" x14ac:dyDescent="0.25">
      <c r="A12" s="367">
        <v>7</v>
      </c>
      <c r="B12" s="361" t="s">
        <v>172</v>
      </c>
      <c r="C12" s="48" t="s">
        <v>65</v>
      </c>
      <c r="D12" s="330">
        <v>17</v>
      </c>
      <c r="E12" s="363" t="str">
        <f t="shared" si="9"/>
        <v>Catastrófico 100%</v>
      </c>
      <c r="F12" s="330" t="s">
        <v>241</v>
      </c>
      <c r="G12" s="363" t="s">
        <v>242</v>
      </c>
      <c r="H12" s="363" t="s">
        <v>243</v>
      </c>
      <c r="I12" s="48" t="s">
        <v>281</v>
      </c>
      <c r="J12" s="48" t="s">
        <v>53</v>
      </c>
      <c r="K12" s="367">
        <v>12</v>
      </c>
      <c r="L12" s="365" t="str">
        <f t="shared" si="10"/>
        <v>Baja</v>
      </c>
      <c r="M12" s="321">
        <f t="shared" si="11"/>
        <v>0.4</v>
      </c>
      <c r="N12" s="49" t="s">
        <v>111</v>
      </c>
      <c r="O12" s="49" t="s">
        <v>176</v>
      </c>
      <c r="P12" s="223" t="str">
        <f>O12</f>
        <v>Entre 10 y 50 SMLMV  / El riesgo afecta la imagen de la entidad internamente, de conocimiento general, nivel interno, de junta dircetiva y accionistas y/o de provedores</v>
      </c>
      <c r="Q12" s="274" t="str">
        <f>IF(P12='[20]Tabla Impacto'!$D$3,'[20]Tabla Impacto'!$A$3,IF(P12='[20]Tabla Impacto'!$C$3,'[20]Tabla Impacto'!$A$3,IF(P12='[20]Tabla Impacto'!$B$3,'[20]Tabla Impacto'!$A$3,IF(P12='[20]Tabla Impacto'!$D$4,'[20]Tabla Impacto'!$A$4,IF(P12='[20]Tabla Impacto'!$C$4,'[20]Tabla Impacto'!$A$4,IF(P12='[20]Tabla Impacto'!$B$4,'[20]Tabla Impacto'!$A$4,IF(P12='[20]Tabla Impacto'!$D$5,'[20]Tabla Impacto'!$A$5,IF(P12='[20]Tabla Impacto'!$C$5,'[20]Tabla Impacto'!$A$5,IF(P12='[20]Tabla Impacto'!$B$5,'[20]Tabla Impacto'!$A$5,IF(P12='[20]Tabla Impacto'!$D$6,'[20]Tabla Impacto'!$A$6,IF(P12='[20]Tabla Impacto'!$C$6,'[20]Tabla Impacto'!$A$6,IF(P12='[20]Tabla Impacto'!$B$6,'[20]Tabla Impacto'!$A$6,IF(P12='[20]Tabla Impacto'!$D$7,'[20]Tabla Impacto'!$A$7,IF(P12='[20]Tabla Impacto'!$C$7,'[20]Tabla Impacto'!$A$7,IF(P12='[20]Tabla Impacto'!$B$7,'[20]Tabla Impacto'!$A$7,0)))))))))))))))</f>
        <v>Menor</v>
      </c>
      <c r="R12" s="275">
        <f>IF(Q12="","",IF(Q12="Leve",0.2,IF(Q12="Menor",0.4,IF(Q12="Moderado",0.6,IF(Q12="Mayor",0.8,IF(Q12="Catastrófico",1,))))))</f>
        <v>0.4</v>
      </c>
      <c r="S12" s="359" t="str">
        <f t="shared" si="12"/>
        <v>Extremo</v>
      </c>
      <c r="T12" s="206">
        <v>1</v>
      </c>
      <c r="U12" s="308" t="s">
        <v>282</v>
      </c>
      <c r="V12" s="46" t="str">
        <f t="shared" ref="V12:V14" si="21">IF(OR(W12="Preventivo",W12="Detectivo"),"Probabilidad",IF(W12="Correctivo","Impacto",""))</f>
        <v>Probabilidad</v>
      </c>
      <c r="W12" s="97" t="s">
        <v>57</v>
      </c>
      <c r="X12" s="97" t="s">
        <v>58</v>
      </c>
      <c r="Y12" s="108" t="str">
        <f t="shared" ref="Y12:Y14" si="22">IF(AND(W12="Preventivo",X12="Automático"),"50%",IF(AND(W12="Preventivo",X12="Manual"),"40%",IF(AND(W12="Detectivo",X12="Automático"),"40%",IF(AND(W12="Detectivo",X12="Manual"),"30%",IF(AND(W12="Correctivo",X12="Automático"),"35%",IF(AND(W12="Correctivo",X12="Manual"),"25%",""))))))</f>
        <v>40%</v>
      </c>
      <c r="Z12" s="97" t="s">
        <v>71</v>
      </c>
      <c r="AA12" s="97" t="s">
        <v>60</v>
      </c>
      <c r="AB12" s="97" t="s">
        <v>61</v>
      </c>
      <c r="AC12" s="142">
        <f>IFERROR(IF(V12="Probabilidad",(M12-(+M12*Y12)),IF(V12="Impacto",M12,"")),"")</f>
        <v>0.24</v>
      </c>
      <c r="AD12" s="140" t="str">
        <f t="shared" si="13"/>
        <v>Baja</v>
      </c>
      <c r="AE12" s="207">
        <f t="shared" si="19"/>
        <v>0.24</v>
      </c>
      <c r="AF12" s="140" t="str">
        <f>IFERROR(IF(AG12="","",IF(AG12&lt;=0.2,"Leve",IF(AG12&lt;=0.4,"Menor",IF(AG12&lt;=0.6,"Moderado",IF(AG12&lt;=0.8,"Mayor","Catastrófico"))))),"")</f>
        <v>Menor</v>
      </c>
      <c r="AG12" s="207">
        <f>IFERROR(IF(V12="Impacto",(R12-(+R12*Y12)),IF(V12="Probabilidad",R12,"")),"")</f>
        <v>0.4</v>
      </c>
      <c r="AH12" s="143" t="str">
        <f t="shared" si="20"/>
        <v>Extremo</v>
      </c>
      <c r="AI12" s="266" t="s">
        <v>72</v>
      </c>
      <c r="AJ12" s="48" t="s">
        <v>283</v>
      </c>
      <c r="AK12" s="44">
        <v>45689</v>
      </c>
      <c r="AL12" s="44">
        <v>46022</v>
      </c>
      <c r="AM12" s="48" t="s">
        <v>63</v>
      </c>
      <c r="AN12" s="235" t="s">
        <v>63</v>
      </c>
      <c r="AO12" s="153" t="s">
        <v>284</v>
      </c>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row>
    <row r="13" spans="1:102" ht="99.95" customHeight="1" x14ac:dyDescent="0.25">
      <c r="A13" s="368"/>
      <c r="B13" s="362"/>
      <c r="C13" s="264"/>
      <c r="D13" s="331"/>
      <c r="E13" s="364"/>
      <c r="F13" s="331"/>
      <c r="G13" s="364"/>
      <c r="H13" s="364"/>
      <c r="I13" s="264"/>
      <c r="J13" s="264"/>
      <c r="K13" s="368"/>
      <c r="L13" s="366"/>
      <c r="M13" s="323"/>
      <c r="N13" s="231"/>
      <c r="O13" s="289"/>
      <c r="P13" s="276"/>
      <c r="Q13" s="154"/>
      <c r="R13" s="277"/>
      <c r="S13" s="360"/>
      <c r="T13" s="206">
        <v>2</v>
      </c>
      <c r="U13" s="100" t="s">
        <v>285</v>
      </c>
      <c r="V13" s="46" t="str">
        <f t="shared" si="21"/>
        <v>Probabilidad</v>
      </c>
      <c r="W13" s="97" t="s">
        <v>57</v>
      </c>
      <c r="X13" s="97" t="s">
        <v>58</v>
      </c>
      <c r="Y13" s="108" t="str">
        <f t="shared" si="22"/>
        <v>40%</v>
      </c>
      <c r="Z13" s="97" t="s">
        <v>71</v>
      </c>
      <c r="AA13" s="97" t="s">
        <v>60</v>
      </c>
      <c r="AB13" s="97" t="s">
        <v>61</v>
      </c>
      <c r="AC13" s="142">
        <f>IFERROR(IF(V13="Probabilidad",(M13-(+M13*Y13)),IF(V13="Impacto",M13,"")),"")</f>
        <v>0</v>
      </c>
      <c r="AD13" s="140" t="str">
        <f t="shared" si="13"/>
        <v>Muy Baja</v>
      </c>
      <c r="AE13" s="138"/>
      <c r="AF13" s="118"/>
      <c r="AG13" s="138"/>
      <c r="AH13" s="143" t="str">
        <f t="shared" si="20"/>
        <v>Extremo</v>
      </c>
      <c r="AI13" s="266" t="s">
        <v>72</v>
      </c>
      <c r="AJ13" s="48" t="s">
        <v>283</v>
      </c>
      <c r="AK13" s="44">
        <v>45689</v>
      </c>
      <c r="AL13" s="44">
        <v>46022</v>
      </c>
      <c r="AM13" s="48" t="s">
        <v>63</v>
      </c>
      <c r="AN13" s="235" t="s">
        <v>63</v>
      </c>
      <c r="AO13" s="153" t="s">
        <v>284</v>
      </c>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row>
    <row r="14" spans="1:102" ht="99.95" customHeight="1" x14ac:dyDescent="0.25">
      <c r="A14" s="272">
        <v>8</v>
      </c>
      <c r="B14" s="100" t="s">
        <v>172</v>
      </c>
      <c r="C14" s="48" t="s">
        <v>65</v>
      </c>
      <c r="D14" s="48">
        <v>17</v>
      </c>
      <c r="E14" s="58" t="str">
        <f>IF(D14=0,"",IF(D14&gt;=12,"Catastrófico 100%",IF(AND(D14&gt;=6,D14&lt;=11),"Mayor 80%",IF(D14&lt;=5,"Moderado 60%",""))))</f>
        <v>Catastrófico 100%</v>
      </c>
      <c r="F14" s="48" t="s">
        <v>286</v>
      </c>
      <c r="G14" s="48" t="s">
        <v>287</v>
      </c>
      <c r="H14" s="58" t="s">
        <v>288</v>
      </c>
      <c r="I14" s="48" t="s">
        <v>281</v>
      </c>
      <c r="J14" s="48" t="s">
        <v>53</v>
      </c>
      <c r="K14" s="238">
        <v>20</v>
      </c>
      <c r="L14" s="152" t="str">
        <f>IF(K14&lt;=0,"",IF(K14&lt;=2,"Muy Baja",IF(K14&lt;=24,"Baja",IF(K14&lt;=500,"Media",IF(K14&lt;=5000,"Alta","Muy Alta")))))</f>
        <v>Baja</v>
      </c>
      <c r="M14" s="49">
        <f>IF(L14="","",IF(L14="Muy Baja",0.2,IF(L14="Baja",0.4,IF(L14="Media",0.6,IF(L14="Alta",0.8,IF(L14="Muy Alta",1,))))))</f>
        <v>0.4</v>
      </c>
      <c r="N14" s="49" t="s">
        <v>111</v>
      </c>
      <c r="O14" s="49" t="s">
        <v>176</v>
      </c>
      <c r="P14" s="119"/>
      <c r="Q14" s="154"/>
      <c r="R14" s="119"/>
      <c r="S14" s="239" t="str">
        <f>IF(OR(AND(E14="Moderado 60%",L14="Media"),AND(E14="Moderado 60%",L14="Baja"),AND(E14="Moderado 60%",L14="Muy Baja")),"Moderado",IF(OR(AND(E14="Moderado 60%",L14="Alta"),AND(E14="Moderado 60%",L14="Muy Alto"),AND(E14="Mayor 80%",L14="Muy Baja"),AND(E14="Mayor 80%",L14="Baja"),AND(E14="Mayor 80%",L14="Media"), AND(E14="Mayor 80%",L14="Alta"), AND(E14="Mayor 80%",L14="Muy Alta")),"Alto",IF(OR(AND(E14="Catastrófico 100%",L14="Muy Baja"),AND(E14="Catastrófico 100%",L14="Baja"),AND(E14="Catastrófico 100%",L14="Media"),AND(E14=" Catastrófico 100%",L14="Alta"),AND(E14=" Catastrófico 100%",L14="Muy Alta")),"Extremo","Extremo")))</f>
        <v>Extremo</v>
      </c>
      <c r="T14" s="106">
        <v>1</v>
      </c>
      <c r="U14" s="58" t="s">
        <v>289</v>
      </c>
      <c r="V14" s="46" t="str">
        <f t="shared" si="21"/>
        <v>Probabilidad</v>
      </c>
      <c r="W14" s="97" t="s">
        <v>57</v>
      </c>
      <c r="X14" s="97" t="s">
        <v>58</v>
      </c>
      <c r="Y14" s="108" t="str">
        <f t="shared" si="22"/>
        <v>40%</v>
      </c>
      <c r="Z14" s="97" t="s">
        <v>71</v>
      </c>
      <c r="AA14" s="97" t="s">
        <v>60</v>
      </c>
      <c r="AB14" s="97" t="s">
        <v>61</v>
      </c>
      <c r="AC14" s="142">
        <f>IFERROR(IF(V14="Probabilidad",(M14-(+M14*Y14)),IF(V14="Impacto",M14,"")),"")</f>
        <v>0.24</v>
      </c>
      <c r="AD14" s="140" t="str">
        <f t="shared" si="13"/>
        <v>Baja</v>
      </c>
      <c r="AE14" s="138"/>
      <c r="AF14" s="118"/>
      <c r="AG14" s="138"/>
      <c r="AH14" s="143" t="str">
        <f t="shared" si="20"/>
        <v>Extremo</v>
      </c>
      <c r="AI14" s="97" t="s">
        <v>72</v>
      </c>
      <c r="AJ14" s="48" t="s">
        <v>290</v>
      </c>
      <c r="AK14" s="44">
        <v>45689</v>
      </c>
      <c r="AL14" s="44">
        <v>46022</v>
      </c>
      <c r="AM14" s="48" t="s">
        <v>63</v>
      </c>
      <c r="AN14" s="235" t="s">
        <v>63</v>
      </c>
      <c r="AO14" s="153" t="s">
        <v>291</v>
      </c>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row>
    <row r="15" spans="1:102" x14ac:dyDescent="0.25">
      <c r="A15" s="109" t="s">
        <v>233</v>
      </c>
      <c r="AH15" s="43"/>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row>
    <row r="16" spans="1:102" x14ac:dyDescent="0.25">
      <c r="AH16" s="43"/>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row>
    <row r="17" spans="34:102" x14ac:dyDescent="0.25">
      <c r="AH17" s="43"/>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row>
    <row r="18" spans="34:102" x14ac:dyDescent="0.25">
      <c r="AH18" s="43"/>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row>
    <row r="19" spans="34:102" x14ac:dyDescent="0.25">
      <c r="AH19" s="43"/>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row>
    <row r="20" spans="34:102" x14ac:dyDescent="0.25">
      <c r="AH20" s="43"/>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row>
    <row r="21" spans="34:102" x14ac:dyDescent="0.25">
      <c r="AH21" s="43"/>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row>
    <row r="22" spans="34:102" x14ac:dyDescent="0.25">
      <c r="AH22" s="43"/>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row>
    <row r="23" spans="34:102" x14ac:dyDescent="0.25">
      <c r="AH23" s="43"/>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row>
    <row r="24" spans="34:102" x14ac:dyDescent="0.25">
      <c r="AH24" s="43"/>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row>
    <row r="25" spans="34:102" x14ac:dyDescent="0.25">
      <c r="AH25" s="43"/>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row>
    <row r="26" spans="34:102" x14ac:dyDescent="0.25">
      <c r="AH26" s="43"/>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row>
    <row r="27" spans="34:102" x14ac:dyDescent="0.25">
      <c r="AH27" s="43"/>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row>
    <row r="28" spans="34:102" x14ac:dyDescent="0.25">
      <c r="AH28" s="43"/>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row>
    <row r="29" spans="34:102" x14ac:dyDescent="0.25">
      <c r="AH29" s="43"/>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row>
    <row r="30" spans="34:102" x14ac:dyDescent="0.25">
      <c r="AH30" s="43"/>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row>
    <row r="31" spans="34:102" x14ac:dyDescent="0.25">
      <c r="AH31" s="43"/>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row>
    <row r="32" spans="34:102" x14ac:dyDescent="0.25">
      <c r="AH32" s="43"/>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row>
    <row r="33" spans="34:102" x14ac:dyDescent="0.25">
      <c r="AH33" s="43"/>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row>
    <row r="34" spans="34:102" x14ac:dyDescent="0.25">
      <c r="AH34" s="43"/>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row>
    <row r="35" spans="34:102" x14ac:dyDescent="0.25">
      <c r="AH35" s="43"/>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row>
    <row r="36" spans="34:102" x14ac:dyDescent="0.25">
      <c r="AH36" s="43"/>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row>
    <row r="37" spans="34:102" x14ac:dyDescent="0.25">
      <c r="AH37" s="43"/>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row>
    <row r="38" spans="34:102" x14ac:dyDescent="0.25">
      <c r="AH38" s="43"/>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row>
    <row r="39" spans="34:102" x14ac:dyDescent="0.25">
      <c r="AH39" s="43"/>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row>
    <row r="40" spans="34:102" x14ac:dyDescent="0.25">
      <c r="AH40" s="43"/>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row>
    <row r="41" spans="34:102" x14ac:dyDescent="0.25">
      <c r="AH41" s="43"/>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row>
    <row r="42" spans="34:102" x14ac:dyDescent="0.25">
      <c r="AH42" s="43"/>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row>
    <row r="43" spans="34:102" x14ac:dyDescent="0.25">
      <c r="AH43" s="43"/>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row>
    <row r="44" spans="34:102" x14ac:dyDescent="0.25">
      <c r="AH44" s="43"/>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row>
    <row r="45" spans="34:102" x14ac:dyDescent="0.25">
      <c r="AH45" s="43"/>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row>
    <row r="46" spans="34:102" x14ac:dyDescent="0.25">
      <c r="AH46" s="43"/>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row>
    <row r="47" spans="34:102" x14ac:dyDescent="0.25">
      <c r="AH47" s="43"/>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row>
    <row r="48" spans="34:102" x14ac:dyDescent="0.25">
      <c r="AH48" s="43"/>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row>
    <row r="49" spans="34:102" x14ac:dyDescent="0.25">
      <c r="AH49" s="43"/>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row>
    <row r="50" spans="34:102" x14ac:dyDescent="0.25">
      <c r="AH50" s="43"/>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row>
    <row r="51" spans="34:102" x14ac:dyDescent="0.25">
      <c r="AH51" s="43"/>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row>
    <row r="52" spans="34:102" x14ac:dyDescent="0.25">
      <c r="AH52" s="43"/>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row>
    <row r="53" spans="34:102" x14ac:dyDescent="0.25">
      <c r="AH53" s="43"/>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row>
    <row r="54" spans="34:102" x14ac:dyDescent="0.25">
      <c r="AH54" s="43"/>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row>
    <row r="55" spans="34:102" x14ac:dyDescent="0.25">
      <c r="AH55" s="43"/>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row>
    <row r="56" spans="34:102" x14ac:dyDescent="0.25">
      <c r="AH56" s="43"/>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row>
    <row r="57" spans="34:102" x14ac:dyDescent="0.25">
      <c r="AH57" s="43"/>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row>
    <row r="58" spans="34:102" x14ac:dyDescent="0.25">
      <c r="AH58" s="43"/>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row>
    <row r="59" spans="34:102" x14ac:dyDescent="0.25">
      <c r="AH59" s="43"/>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row>
    <row r="60" spans="34:102" x14ac:dyDescent="0.25">
      <c r="AH60" s="43"/>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row>
    <row r="61" spans="34:102" x14ac:dyDescent="0.25">
      <c r="AH61" s="43"/>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row>
    <row r="62" spans="34:102" x14ac:dyDescent="0.25">
      <c r="AH62" s="43"/>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row>
    <row r="63" spans="34:102" x14ac:dyDescent="0.25">
      <c r="AH63" s="43"/>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row>
    <row r="64" spans="34:102" x14ac:dyDescent="0.25">
      <c r="AH64" s="43"/>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row>
    <row r="65" spans="34:102" x14ac:dyDescent="0.25">
      <c r="AH65" s="43"/>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row>
    <row r="66" spans="34:102" x14ac:dyDescent="0.25">
      <c r="AH66" s="43"/>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row>
    <row r="67" spans="34:102" x14ac:dyDescent="0.25">
      <c r="AH67" s="43"/>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row>
    <row r="68" spans="34:102" x14ac:dyDescent="0.25">
      <c r="AH68" s="43"/>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row>
    <row r="69" spans="34:102" x14ac:dyDescent="0.25">
      <c r="AH69" s="43"/>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row>
    <row r="70" spans="34:102" x14ac:dyDescent="0.25">
      <c r="AH70" s="43"/>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row>
    <row r="71" spans="34:102" x14ac:dyDescent="0.25">
      <c r="AH71" s="43"/>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row>
    <row r="72" spans="34:102" x14ac:dyDescent="0.25">
      <c r="AH72" s="43"/>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row>
    <row r="73" spans="34:102" x14ac:dyDescent="0.25">
      <c r="AH73" s="43"/>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row>
    <row r="74" spans="34:102" x14ac:dyDescent="0.25">
      <c r="AH74" s="43"/>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row>
    <row r="75" spans="34:102" x14ac:dyDescent="0.25">
      <c r="AH75" s="43"/>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row>
    <row r="76" spans="34:102" x14ac:dyDescent="0.25">
      <c r="AH76" s="43"/>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row>
    <row r="77" spans="34:102" x14ac:dyDescent="0.25">
      <c r="AH77" s="43"/>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row>
    <row r="78" spans="34:102" x14ac:dyDescent="0.25">
      <c r="AH78" s="43"/>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row>
    <row r="79" spans="34:102" x14ac:dyDescent="0.25">
      <c r="AH79" s="43"/>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row>
    <row r="80" spans="34:102" x14ac:dyDescent="0.25">
      <c r="AH80" s="43"/>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row>
    <row r="81" spans="34:102" x14ac:dyDescent="0.25">
      <c r="AH81" s="43"/>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row>
    <row r="82" spans="34:102" x14ac:dyDescent="0.25">
      <c r="AH82" s="43"/>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row>
    <row r="83" spans="34:102" x14ac:dyDescent="0.25">
      <c r="AH83" s="43"/>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row>
    <row r="84" spans="34:102" x14ac:dyDescent="0.25">
      <c r="AH84" s="43"/>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row>
    <row r="85" spans="34:102" x14ac:dyDescent="0.25">
      <c r="AH85" s="43"/>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row>
    <row r="86" spans="34:102" x14ac:dyDescent="0.25">
      <c r="AH86" s="43"/>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row>
    <row r="87" spans="34:102" x14ac:dyDescent="0.25">
      <c r="AH87" s="43"/>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row>
    <row r="88" spans="34:102" x14ac:dyDescent="0.25">
      <c r="AH88" s="43"/>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row>
    <row r="89" spans="34:102" x14ac:dyDescent="0.25">
      <c r="AH89" s="43"/>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row>
    <row r="90" spans="34:102" x14ac:dyDescent="0.25">
      <c r="AH90" s="43"/>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row>
    <row r="91" spans="34:102" x14ac:dyDescent="0.25">
      <c r="AH91" s="43"/>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row>
    <row r="92" spans="34:102" x14ac:dyDescent="0.25">
      <c r="AH92" s="43"/>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row>
    <row r="93" spans="34:102" x14ac:dyDescent="0.25">
      <c r="AH93" s="43"/>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row>
    <row r="94" spans="34:102" x14ac:dyDescent="0.25">
      <c r="AH94" s="43"/>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row>
    <row r="95" spans="34:102" x14ac:dyDescent="0.25">
      <c r="AH95" s="43"/>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row>
    <row r="96" spans="34:102" x14ac:dyDescent="0.25">
      <c r="AH96" s="43"/>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row>
    <row r="97" spans="34:102" x14ac:dyDescent="0.25">
      <c r="AH97" s="43"/>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row>
    <row r="98" spans="34:102" x14ac:dyDescent="0.25">
      <c r="AH98" s="43"/>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row>
    <row r="99" spans="34:102" x14ac:dyDescent="0.25">
      <c r="AH99" s="43"/>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row>
    <row r="100" spans="34:102" x14ac:dyDescent="0.25">
      <c r="AH100" s="43"/>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row>
    <row r="101" spans="34:102" x14ac:dyDescent="0.25">
      <c r="AH101" s="43"/>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row>
    <row r="102" spans="34:102" x14ac:dyDescent="0.25">
      <c r="AH102" s="43"/>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row>
    <row r="103" spans="34:102" x14ac:dyDescent="0.25">
      <c r="AH103" s="43"/>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row>
    <row r="104" spans="34:102" x14ac:dyDescent="0.25">
      <c r="AH104" s="43"/>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row>
    <row r="105" spans="34:102" x14ac:dyDescent="0.25">
      <c r="AH105" s="43"/>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row>
    <row r="106" spans="34:102" x14ac:dyDescent="0.25">
      <c r="AH106" s="43"/>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row>
    <row r="107" spans="34:102" x14ac:dyDescent="0.25">
      <c r="AH107" s="43"/>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row>
    <row r="108" spans="34:102" x14ac:dyDescent="0.25">
      <c r="AH108" s="43"/>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row>
    <row r="109" spans="34:102" x14ac:dyDescent="0.25">
      <c r="AH109" s="43"/>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row>
    <row r="110" spans="34:102" x14ac:dyDescent="0.25">
      <c r="AH110" s="43"/>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row>
    <row r="111" spans="34:102" x14ac:dyDescent="0.25">
      <c r="AH111" s="43"/>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row>
    <row r="112" spans="34:102" x14ac:dyDescent="0.25">
      <c r="AH112" s="43"/>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row>
    <row r="113" spans="34:102" x14ac:dyDescent="0.25">
      <c r="AH113" s="43"/>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row>
    <row r="114" spans="34:102" x14ac:dyDescent="0.25">
      <c r="AH114" s="43"/>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row>
    <row r="115" spans="34:102" x14ac:dyDescent="0.25">
      <c r="AH115" s="43"/>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row>
    <row r="116" spans="34:102" x14ac:dyDescent="0.25">
      <c r="AH116" s="43"/>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row>
    <row r="117" spans="34:102" x14ac:dyDescent="0.25">
      <c r="AH117" s="43"/>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row>
    <row r="118" spans="34:102" x14ac:dyDescent="0.25">
      <c r="AH118" s="43"/>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row>
    <row r="119" spans="34:102" x14ac:dyDescent="0.25">
      <c r="AH119" s="43"/>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row>
    <row r="120" spans="34:102" x14ac:dyDescent="0.25">
      <c r="AH120" s="43"/>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row>
    <row r="121" spans="34:102" x14ac:dyDescent="0.25">
      <c r="AH121" s="43"/>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row>
    <row r="122" spans="34:102" x14ac:dyDescent="0.25">
      <c r="AH122" s="43"/>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row>
    <row r="123" spans="34:102" x14ac:dyDescent="0.25">
      <c r="AH123" s="43"/>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row>
    <row r="124" spans="34:102" x14ac:dyDescent="0.25">
      <c r="AH124" s="43"/>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row>
    <row r="125" spans="34:102" x14ac:dyDescent="0.25">
      <c r="AH125" s="43"/>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c r="CV125" s="71"/>
      <c r="CW125" s="71"/>
      <c r="CX125" s="71"/>
    </row>
    <row r="126" spans="34:102" x14ac:dyDescent="0.25">
      <c r="AH126" s="43"/>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row>
    <row r="127" spans="34:102" x14ac:dyDescent="0.25">
      <c r="AH127" s="43"/>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c r="CX127" s="71"/>
    </row>
    <row r="128" spans="34:102" x14ac:dyDescent="0.25">
      <c r="AH128" s="43"/>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c r="CX128" s="71"/>
    </row>
    <row r="129" spans="34:102" x14ac:dyDescent="0.25">
      <c r="AH129" s="43"/>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c r="CX129" s="71"/>
    </row>
    <row r="130" spans="34:102" x14ac:dyDescent="0.25">
      <c r="AH130" s="43"/>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row>
    <row r="131" spans="34:102" x14ac:dyDescent="0.25">
      <c r="AH131" s="43"/>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row>
    <row r="132" spans="34:102" x14ac:dyDescent="0.25">
      <c r="AH132" s="43"/>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c r="CX132" s="71"/>
    </row>
    <row r="133" spans="34:102" x14ac:dyDescent="0.25">
      <c r="AH133" s="43"/>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c r="CV133" s="71"/>
      <c r="CW133" s="71"/>
      <c r="CX133" s="71"/>
    </row>
    <row r="134" spans="34:102" x14ac:dyDescent="0.25">
      <c r="AH134" s="43"/>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row>
    <row r="135" spans="34:102" x14ac:dyDescent="0.25">
      <c r="AH135" s="43"/>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c r="CX135" s="71"/>
    </row>
    <row r="136" spans="34:102" x14ac:dyDescent="0.25">
      <c r="AH136" s="43"/>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c r="CX136" s="71"/>
    </row>
    <row r="137" spans="34:102" x14ac:dyDescent="0.25">
      <c r="AH137" s="43"/>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c r="CX137" s="71"/>
    </row>
    <row r="138" spans="34:102" x14ac:dyDescent="0.25">
      <c r="AH138" s="43"/>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row>
    <row r="139" spans="34:102" x14ac:dyDescent="0.25">
      <c r="AH139" s="43"/>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row>
    <row r="140" spans="34:102" x14ac:dyDescent="0.25">
      <c r="AH140" s="43"/>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row>
    <row r="141" spans="34:102" x14ac:dyDescent="0.25">
      <c r="AH141" s="43"/>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c r="CX141" s="71"/>
    </row>
    <row r="142" spans="34:102" x14ac:dyDescent="0.25">
      <c r="AH142" s="43"/>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c r="CX142" s="71"/>
    </row>
    <row r="143" spans="34:102" x14ac:dyDescent="0.25">
      <c r="AH143" s="43"/>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row>
    <row r="144" spans="34:102" x14ac:dyDescent="0.25">
      <c r="AH144" s="43"/>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c r="CV144" s="71"/>
      <c r="CW144" s="71"/>
      <c r="CX144" s="71"/>
    </row>
    <row r="145" spans="34:102" x14ac:dyDescent="0.25">
      <c r="AH145" s="43"/>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row>
    <row r="146" spans="34:102" x14ac:dyDescent="0.25">
      <c r="AH146" s="43"/>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c r="CX146" s="71"/>
    </row>
    <row r="147" spans="34:102" x14ac:dyDescent="0.25">
      <c r="AH147" s="43"/>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c r="CV147" s="71"/>
      <c r="CW147" s="71"/>
      <c r="CX147" s="71"/>
    </row>
    <row r="148" spans="34:102" x14ac:dyDescent="0.25">
      <c r="AH148" s="43"/>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row>
    <row r="149" spans="34:102" x14ac:dyDescent="0.25">
      <c r="AH149" s="43"/>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row>
    <row r="150" spans="34:102" x14ac:dyDescent="0.25">
      <c r="AH150" s="43"/>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c r="CX150" s="71"/>
    </row>
    <row r="151" spans="34:102" x14ac:dyDescent="0.25">
      <c r="AH151" s="43"/>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c r="CV151" s="71"/>
      <c r="CW151" s="71"/>
      <c r="CX151" s="71"/>
    </row>
    <row r="152" spans="34:102" x14ac:dyDescent="0.25">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c r="CX152" s="71"/>
    </row>
    <row r="153" spans="34:102" x14ac:dyDescent="0.25">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c r="CX153" s="71"/>
    </row>
    <row r="154" spans="34:102" x14ac:dyDescent="0.25">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c r="CX154" s="71"/>
    </row>
    <row r="155" spans="34:102" x14ac:dyDescent="0.25">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c r="CX155" s="71"/>
    </row>
    <row r="156" spans="34:102" x14ac:dyDescent="0.25">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row>
    <row r="157" spans="34:102" x14ac:dyDescent="0.25">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c r="CX157" s="71"/>
    </row>
    <row r="158" spans="34:102" x14ac:dyDescent="0.25">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c r="CV158" s="71"/>
      <c r="CW158" s="71"/>
      <c r="CX158" s="71"/>
    </row>
    <row r="159" spans="34:102" x14ac:dyDescent="0.25">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c r="CX159" s="71"/>
    </row>
    <row r="160" spans="34:102" x14ac:dyDescent="0.25">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row>
    <row r="161" spans="34:102" x14ac:dyDescent="0.25">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c r="CX161" s="71"/>
    </row>
    <row r="162" spans="34:102" x14ac:dyDescent="0.25">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row>
    <row r="163" spans="34:102" x14ac:dyDescent="0.25">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c r="CV163" s="71"/>
      <c r="CW163" s="71"/>
      <c r="CX163" s="71"/>
    </row>
    <row r="164" spans="34:102" x14ac:dyDescent="0.25">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c r="CX164" s="71"/>
    </row>
    <row r="165" spans="34:102" x14ac:dyDescent="0.25">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c r="CV165" s="71"/>
      <c r="CW165" s="71"/>
      <c r="CX165" s="71"/>
    </row>
    <row r="166" spans="34:102" x14ac:dyDescent="0.25">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c r="CX166" s="71"/>
    </row>
    <row r="167" spans="34:102" x14ac:dyDescent="0.25">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c r="CV167" s="71"/>
      <c r="CW167" s="71"/>
      <c r="CX167" s="71"/>
    </row>
    <row r="168" spans="34:102" x14ac:dyDescent="0.25">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c r="CV168" s="71"/>
      <c r="CW168" s="71"/>
      <c r="CX168" s="71"/>
    </row>
    <row r="169" spans="34:102" x14ac:dyDescent="0.25">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c r="CV169" s="71"/>
      <c r="CW169" s="71"/>
      <c r="CX169" s="71"/>
    </row>
    <row r="170" spans="34:102" x14ac:dyDescent="0.25">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c r="CV170" s="71"/>
      <c r="CW170" s="71"/>
      <c r="CX170" s="71"/>
    </row>
    <row r="171" spans="34:102" x14ac:dyDescent="0.25">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c r="CV171" s="71"/>
      <c r="CW171" s="71"/>
      <c r="CX171" s="71"/>
    </row>
    <row r="172" spans="34:102" x14ac:dyDescent="0.25">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c r="CV172" s="71"/>
      <c r="CW172" s="71"/>
      <c r="CX172" s="71"/>
    </row>
    <row r="173" spans="34:102" x14ac:dyDescent="0.25">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c r="CX173" s="71"/>
    </row>
    <row r="174" spans="34:102" x14ac:dyDescent="0.25">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row>
    <row r="175" spans="34:102" x14ac:dyDescent="0.25">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c r="CX175" s="71"/>
    </row>
    <row r="176" spans="34:102" x14ac:dyDescent="0.25">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c r="CV176" s="71"/>
      <c r="CW176" s="71"/>
      <c r="CX176" s="71"/>
    </row>
    <row r="177" spans="34:102" x14ac:dyDescent="0.25">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c r="CX177" s="71"/>
    </row>
    <row r="178" spans="34:102" x14ac:dyDescent="0.25">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c r="CX178" s="71"/>
    </row>
    <row r="179" spans="34:102" x14ac:dyDescent="0.25">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c r="CV179" s="71"/>
      <c r="CW179" s="71"/>
      <c r="CX179" s="71"/>
    </row>
    <row r="180" spans="34:102" x14ac:dyDescent="0.25">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c r="CX180" s="71"/>
    </row>
    <row r="181" spans="34:102" x14ac:dyDescent="0.25">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row>
    <row r="182" spans="34:102" x14ac:dyDescent="0.25">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c r="CX182" s="71"/>
    </row>
    <row r="183" spans="34:102" x14ac:dyDescent="0.25">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c r="CX183" s="71"/>
    </row>
    <row r="184" spans="34:102" x14ac:dyDescent="0.25">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c r="CV184" s="71"/>
      <c r="CW184" s="71"/>
      <c r="CX184" s="71"/>
    </row>
    <row r="185" spans="34:102" x14ac:dyDescent="0.25">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c r="CV185" s="71"/>
      <c r="CW185" s="71"/>
      <c r="CX185" s="71"/>
    </row>
    <row r="186" spans="34:102" x14ac:dyDescent="0.25">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c r="CX186" s="71"/>
    </row>
    <row r="187" spans="34:102" x14ac:dyDescent="0.25">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c r="CX187" s="71"/>
    </row>
    <row r="188" spans="34:102" x14ac:dyDescent="0.25">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row>
    <row r="189" spans="34:102" x14ac:dyDescent="0.25">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row>
    <row r="190" spans="34:102" x14ac:dyDescent="0.25">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row>
    <row r="191" spans="34:102" x14ac:dyDescent="0.25">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row>
    <row r="192" spans="34:102" x14ac:dyDescent="0.25">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row>
    <row r="193" spans="34:102" x14ac:dyDescent="0.25">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row>
    <row r="194" spans="34:102" x14ac:dyDescent="0.25">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row>
    <row r="195" spans="34:102" x14ac:dyDescent="0.25">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row>
    <row r="196" spans="34:102" x14ac:dyDescent="0.25">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row>
    <row r="197" spans="34:102" x14ac:dyDescent="0.25">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row>
    <row r="198" spans="34:102" x14ac:dyDescent="0.25">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c r="CX198" s="71"/>
    </row>
    <row r="199" spans="34:102" x14ac:dyDescent="0.25">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row>
    <row r="200" spans="34:102" x14ac:dyDescent="0.25">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row>
    <row r="201" spans="34:102" x14ac:dyDescent="0.25">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row>
    <row r="202" spans="34:102" x14ac:dyDescent="0.25">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row>
    <row r="203" spans="34:102" x14ac:dyDescent="0.25">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row>
    <row r="204" spans="34:102" x14ac:dyDescent="0.25">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row>
    <row r="205" spans="34:102" x14ac:dyDescent="0.25">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row>
    <row r="206" spans="34:102" x14ac:dyDescent="0.25">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row>
    <row r="207" spans="34:102" x14ac:dyDescent="0.25">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c r="CX207" s="71"/>
    </row>
    <row r="208" spans="34:102" x14ac:dyDescent="0.25">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c r="CV208" s="71"/>
      <c r="CW208" s="71"/>
      <c r="CX208" s="71"/>
    </row>
    <row r="209" spans="34:102" x14ac:dyDescent="0.25">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row>
    <row r="210" spans="34:102" x14ac:dyDescent="0.25">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c r="CX210" s="71"/>
    </row>
    <row r="211" spans="34:102" x14ac:dyDescent="0.25">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c r="CX211" s="71"/>
    </row>
    <row r="212" spans="34:102" x14ac:dyDescent="0.25">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1"/>
    </row>
    <row r="213" spans="34:102" x14ac:dyDescent="0.25">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c r="CX213" s="71"/>
    </row>
    <row r="214" spans="34:102" x14ac:dyDescent="0.25">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row>
    <row r="215" spans="34:102" x14ac:dyDescent="0.25">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row>
    <row r="216" spans="34:102" x14ac:dyDescent="0.25">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c r="CX216" s="71"/>
    </row>
    <row r="217" spans="34:102" x14ac:dyDescent="0.25">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c r="CX217" s="71"/>
    </row>
    <row r="218" spans="34:102" x14ac:dyDescent="0.25">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c r="CT218" s="71"/>
      <c r="CU218" s="71"/>
      <c r="CV218" s="71"/>
      <c r="CW218" s="71"/>
      <c r="CX218" s="71"/>
    </row>
    <row r="219" spans="34:102" x14ac:dyDescent="0.25">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c r="CT219" s="71"/>
      <c r="CU219" s="71"/>
      <c r="CV219" s="71"/>
      <c r="CW219" s="71"/>
      <c r="CX219" s="71"/>
    </row>
    <row r="220" spans="34:102" x14ac:dyDescent="0.25">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c r="CV220" s="71"/>
      <c r="CW220" s="71"/>
      <c r="CX220" s="71"/>
    </row>
    <row r="221" spans="34:102" x14ac:dyDescent="0.25">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c r="CX221" s="71"/>
    </row>
    <row r="222" spans="34:102" x14ac:dyDescent="0.25">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row>
    <row r="223" spans="34:102" x14ac:dyDescent="0.25">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c r="CT223" s="71"/>
      <c r="CU223" s="71"/>
      <c r="CV223" s="71"/>
      <c r="CW223" s="71"/>
      <c r="CX223" s="71"/>
    </row>
    <row r="224" spans="34:102" x14ac:dyDescent="0.25">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c r="CT224" s="71"/>
      <c r="CU224" s="71"/>
      <c r="CV224" s="71"/>
      <c r="CW224" s="71"/>
      <c r="CX224" s="71"/>
    </row>
    <row r="225" spans="34:102" x14ac:dyDescent="0.25">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c r="CV225" s="71"/>
      <c r="CW225" s="71"/>
      <c r="CX225" s="71"/>
    </row>
    <row r="226" spans="34:102" x14ac:dyDescent="0.25">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c r="CV226" s="71"/>
      <c r="CW226" s="71"/>
      <c r="CX226" s="71"/>
    </row>
    <row r="227" spans="34:102" x14ac:dyDescent="0.25">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row>
    <row r="228" spans="34:102" x14ac:dyDescent="0.25">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c r="CV228" s="71"/>
      <c r="CW228" s="71"/>
      <c r="CX228" s="71"/>
    </row>
    <row r="229" spans="34:102" x14ac:dyDescent="0.25">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c r="CX229" s="71"/>
    </row>
    <row r="230" spans="34:102" x14ac:dyDescent="0.25">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c r="CV230" s="71"/>
      <c r="CW230" s="71"/>
      <c r="CX230" s="71"/>
    </row>
    <row r="231" spans="34:102" x14ac:dyDescent="0.25">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c r="CV231" s="71"/>
      <c r="CW231" s="71"/>
      <c r="CX231" s="71"/>
    </row>
    <row r="232" spans="34:102" x14ac:dyDescent="0.25">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c r="CX232" s="71"/>
    </row>
    <row r="233" spans="34:102" x14ac:dyDescent="0.25">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c r="CV233" s="71"/>
      <c r="CW233" s="71"/>
      <c r="CX233" s="71"/>
    </row>
    <row r="234" spans="34:102" x14ac:dyDescent="0.25">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c r="CT234" s="71"/>
      <c r="CU234" s="71"/>
      <c r="CV234" s="71"/>
      <c r="CW234" s="71"/>
      <c r="CX234" s="71"/>
    </row>
    <row r="235" spans="34:102" x14ac:dyDescent="0.25">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c r="CX235" s="71"/>
    </row>
    <row r="236" spans="34:102" x14ac:dyDescent="0.25">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c r="CX236" s="71"/>
    </row>
    <row r="237" spans="34:102" x14ac:dyDescent="0.25">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c r="CV237" s="71"/>
      <c r="CW237" s="71"/>
      <c r="CX237" s="71"/>
    </row>
    <row r="238" spans="34:102" x14ac:dyDescent="0.25">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c r="CV238" s="71"/>
      <c r="CW238" s="71"/>
      <c r="CX238" s="71"/>
    </row>
    <row r="239" spans="34:102" x14ac:dyDescent="0.25">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c r="CV239" s="71"/>
      <c r="CW239" s="71"/>
      <c r="CX239" s="71"/>
    </row>
    <row r="240" spans="34:102" x14ac:dyDescent="0.25">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c r="CV240" s="71"/>
      <c r="CW240" s="71"/>
      <c r="CX240" s="71"/>
    </row>
    <row r="241" spans="34:102" x14ac:dyDescent="0.25">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c r="CV241" s="71"/>
      <c r="CW241" s="71"/>
      <c r="CX241" s="71"/>
    </row>
    <row r="242" spans="34:102" x14ac:dyDescent="0.25">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c r="CX242" s="71"/>
    </row>
    <row r="243" spans="34:102" x14ac:dyDescent="0.25">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row>
    <row r="244" spans="34:102" x14ac:dyDescent="0.25">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row>
    <row r="245" spans="34:102" x14ac:dyDescent="0.25">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row>
    <row r="246" spans="34:102" x14ac:dyDescent="0.25">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row>
    <row r="247" spans="34:102" x14ac:dyDescent="0.25">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c r="CX247" s="71"/>
    </row>
    <row r="248" spans="34:102" x14ac:dyDescent="0.25">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c r="CX248" s="71"/>
    </row>
    <row r="249" spans="34:102" x14ac:dyDescent="0.25">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c r="CX249" s="71"/>
    </row>
    <row r="250" spans="34:102" x14ac:dyDescent="0.25">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c r="CX250" s="71"/>
    </row>
    <row r="251" spans="34:102" x14ac:dyDescent="0.25">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row>
    <row r="252" spans="34:102" x14ac:dyDescent="0.25">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c r="CT252" s="71"/>
      <c r="CU252" s="71"/>
      <c r="CV252" s="71"/>
      <c r="CW252" s="71"/>
      <c r="CX252" s="71"/>
    </row>
    <row r="253" spans="34:102" x14ac:dyDescent="0.25">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row>
    <row r="254" spans="34:102" x14ac:dyDescent="0.25">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c r="CT254" s="71"/>
      <c r="CU254" s="71"/>
      <c r="CV254" s="71"/>
      <c r="CW254" s="71"/>
      <c r="CX254" s="71"/>
    </row>
    <row r="255" spans="34:102" x14ac:dyDescent="0.25">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c r="CX255" s="71"/>
    </row>
    <row r="256" spans="34:102" x14ac:dyDescent="0.25">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c r="CX256" s="71"/>
    </row>
    <row r="257" spans="34:102" x14ac:dyDescent="0.25">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c r="CA257" s="71"/>
      <c r="CB257" s="71"/>
      <c r="CC257" s="71"/>
      <c r="CD257" s="71"/>
      <c r="CE257" s="71"/>
      <c r="CF257" s="71"/>
      <c r="CG257" s="71"/>
      <c r="CH257" s="71"/>
      <c r="CI257" s="71"/>
      <c r="CJ257" s="71"/>
      <c r="CK257" s="71"/>
      <c r="CL257" s="71"/>
      <c r="CM257" s="71"/>
      <c r="CN257" s="71"/>
      <c r="CO257" s="71"/>
      <c r="CP257" s="71"/>
      <c r="CQ257" s="71"/>
      <c r="CR257" s="71"/>
      <c r="CS257" s="71"/>
      <c r="CT257" s="71"/>
      <c r="CU257" s="71"/>
      <c r="CV257" s="71"/>
      <c r="CW257" s="71"/>
      <c r="CX257" s="71"/>
    </row>
    <row r="258" spans="34:102" x14ac:dyDescent="0.25">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c r="CX258" s="71"/>
    </row>
    <row r="259" spans="34:102" x14ac:dyDescent="0.25">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c r="CX259" s="71"/>
    </row>
    <row r="260" spans="34:102" x14ac:dyDescent="0.25">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c r="CT260" s="71"/>
      <c r="CU260" s="71"/>
      <c r="CV260" s="71"/>
      <c r="CW260" s="71"/>
      <c r="CX260" s="71"/>
    </row>
    <row r="261" spans="34:102" x14ac:dyDescent="0.25">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row>
    <row r="262" spans="34:102" x14ac:dyDescent="0.25">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c r="CT262" s="71"/>
      <c r="CU262" s="71"/>
      <c r="CV262" s="71"/>
      <c r="CW262" s="71"/>
      <c r="CX262" s="71"/>
    </row>
    <row r="263" spans="34:102" x14ac:dyDescent="0.25">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row>
    <row r="264" spans="34:102" x14ac:dyDescent="0.25">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c r="CA264" s="71"/>
      <c r="CB264" s="71"/>
      <c r="CC264" s="71"/>
      <c r="CD264" s="71"/>
      <c r="CE264" s="71"/>
      <c r="CF264" s="71"/>
      <c r="CG264" s="71"/>
      <c r="CH264" s="71"/>
      <c r="CI264" s="71"/>
      <c r="CJ264" s="71"/>
      <c r="CK264" s="71"/>
      <c r="CL264" s="71"/>
      <c r="CM264" s="71"/>
      <c r="CN264" s="71"/>
      <c r="CO264" s="71"/>
      <c r="CP264" s="71"/>
      <c r="CQ264" s="71"/>
      <c r="CR264" s="71"/>
      <c r="CS264" s="71"/>
      <c r="CT264" s="71"/>
      <c r="CU264" s="71"/>
      <c r="CV264" s="71"/>
      <c r="CW264" s="71"/>
      <c r="CX264" s="71"/>
    </row>
    <row r="265" spans="34:102" x14ac:dyDescent="0.25">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71"/>
      <c r="CI265" s="71"/>
      <c r="CJ265" s="71"/>
      <c r="CK265" s="71"/>
      <c r="CL265" s="71"/>
      <c r="CM265" s="71"/>
      <c r="CN265" s="71"/>
      <c r="CO265" s="71"/>
      <c r="CP265" s="71"/>
      <c r="CQ265" s="71"/>
      <c r="CR265" s="71"/>
      <c r="CS265" s="71"/>
      <c r="CT265" s="71"/>
      <c r="CU265" s="71"/>
      <c r="CV265" s="71"/>
      <c r="CW265" s="71"/>
      <c r="CX265" s="71"/>
    </row>
    <row r="266" spans="34:102" x14ac:dyDescent="0.25">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row>
    <row r="267" spans="34:102" x14ac:dyDescent="0.25">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row>
    <row r="268" spans="34:102" x14ac:dyDescent="0.25">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c r="CA268" s="71"/>
      <c r="CB268" s="71"/>
      <c r="CC268" s="71"/>
      <c r="CD268" s="71"/>
      <c r="CE268" s="71"/>
      <c r="CF268" s="71"/>
      <c r="CG268" s="71"/>
      <c r="CH268" s="71"/>
      <c r="CI268" s="71"/>
      <c r="CJ268" s="71"/>
      <c r="CK268" s="71"/>
      <c r="CL268" s="71"/>
      <c r="CM268" s="71"/>
      <c r="CN268" s="71"/>
      <c r="CO268" s="71"/>
      <c r="CP268" s="71"/>
      <c r="CQ268" s="71"/>
      <c r="CR268" s="71"/>
      <c r="CS268" s="71"/>
      <c r="CT268" s="71"/>
      <c r="CU268" s="71"/>
      <c r="CV268" s="71"/>
      <c r="CW268" s="71"/>
      <c r="CX268" s="71"/>
    </row>
    <row r="269" spans="34:102" x14ac:dyDescent="0.25">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c r="CA269" s="71"/>
      <c r="CB269" s="71"/>
      <c r="CC269" s="71"/>
      <c r="CD269" s="71"/>
      <c r="CE269" s="71"/>
      <c r="CF269" s="71"/>
      <c r="CG269" s="71"/>
      <c r="CH269" s="71"/>
      <c r="CI269" s="71"/>
      <c r="CJ269" s="71"/>
      <c r="CK269" s="71"/>
      <c r="CL269" s="71"/>
      <c r="CM269" s="71"/>
      <c r="CN269" s="71"/>
      <c r="CO269" s="71"/>
      <c r="CP269" s="71"/>
      <c r="CQ269" s="71"/>
      <c r="CR269" s="71"/>
      <c r="CS269" s="71"/>
      <c r="CT269" s="71"/>
      <c r="CU269" s="71"/>
      <c r="CV269" s="71"/>
      <c r="CW269" s="71"/>
      <c r="CX269" s="71"/>
    </row>
    <row r="270" spans="34:102" x14ac:dyDescent="0.25">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c r="CA270" s="71"/>
      <c r="CB270" s="71"/>
      <c r="CC270" s="71"/>
      <c r="CD270" s="71"/>
      <c r="CE270" s="71"/>
      <c r="CF270" s="71"/>
      <c r="CG270" s="71"/>
      <c r="CH270" s="71"/>
      <c r="CI270" s="71"/>
      <c r="CJ270" s="71"/>
      <c r="CK270" s="71"/>
      <c r="CL270" s="71"/>
      <c r="CM270" s="71"/>
      <c r="CN270" s="71"/>
      <c r="CO270" s="71"/>
      <c r="CP270" s="71"/>
      <c r="CQ270" s="71"/>
      <c r="CR270" s="71"/>
      <c r="CS270" s="71"/>
      <c r="CT270" s="71"/>
      <c r="CU270" s="71"/>
      <c r="CV270" s="71"/>
      <c r="CW270" s="71"/>
      <c r="CX270" s="71"/>
    </row>
    <row r="271" spans="34:102" x14ac:dyDescent="0.25">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row>
    <row r="272" spans="34:102" x14ac:dyDescent="0.25">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c r="CA272" s="71"/>
      <c r="CB272" s="71"/>
      <c r="CC272" s="71"/>
      <c r="CD272" s="71"/>
      <c r="CE272" s="71"/>
      <c r="CF272" s="71"/>
      <c r="CG272" s="71"/>
      <c r="CH272" s="71"/>
      <c r="CI272" s="71"/>
      <c r="CJ272" s="71"/>
      <c r="CK272" s="71"/>
      <c r="CL272" s="71"/>
      <c r="CM272" s="71"/>
      <c r="CN272" s="71"/>
      <c r="CO272" s="71"/>
      <c r="CP272" s="71"/>
      <c r="CQ272" s="71"/>
      <c r="CR272" s="71"/>
      <c r="CS272" s="71"/>
      <c r="CT272" s="71"/>
      <c r="CU272" s="71"/>
      <c r="CV272" s="71"/>
      <c r="CW272" s="71"/>
      <c r="CX272" s="71"/>
    </row>
    <row r="273" spans="34:102" x14ac:dyDescent="0.25">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c r="CA273" s="71"/>
      <c r="CB273" s="71"/>
      <c r="CC273" s="71"/>
      <c r="CD273" s="71"/>
      <c r="CE273" s="71"/>
      <c r="CF273" s="71"/>
      <c r="CG273" s="71"/>
      <c r="CH273" s="71"/>
      <c r="CI273" s="71"/>
      <c r="CJ273" s="71"/>
      <c r="CK273" s="71"/>
      <c r="CL273" s="71"/>
      <c r="CM273" s="71"/>
      <c r="CN273" s="71"/>
      <c r="CO273" s="71"/>
      <c r="CP273" s="71"/>
      <c r="CQ273" s="71"/>
      <c r="CR273" s="71"/>
      <c r="CS273" s="71"/>
      <c r="CT273" s="71"/>
      <c r="CU273" s="71"/>
      <c r="CV273" s="71"/>
      <c r="CW273" s="71"/>
      <c r="CX273" s="71"/>
    </row>
    <row r="274" spans="34:102" x14ac:dyDescent="0.25">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c r="CA274" s="71"/>
      <c r="CB274" s="71"/>
      <c r="CC274" s="71"/>
      <c r="CD274" s="71"/>
      <c r="CE274" s="71"/>
      <c r="CF274" s="71"/>
      <c r="CG274" s="71"/>
      <c r="CH274" s="71"/>
      <c r="CI274" s="71"/>
      <c r="CJ274" s="71"/>
      <c r="CK274" s="71"/>
      <c r="CL274" s="71"/>
      <c r="CM274" s="71"/>
      <c r="CN274" s="71"/>
      <c r="CO274" s="71"/>
      <c r="CP274" s="71"/>
      <c r="CQ274" s="71"/>
      <c r="CR274" s="71"/>
      <c r="CS274" s="71"/>
      <c r="CT274" s="71"/>
      <c r="CU274" s="71"/>
      <c r="CV274" s="71"/>
      <c r="CW274" s="71"/>
      <c r="CX274" s="71"/>
    </row>
    <row r="275" spans="34:102" x14ac:dyDescent="0.25">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c r="CX275" s="71"/>
    </row>
    <row r="276" spans="34:102" x14ac:dyDescent="0.25">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c r="CT276" s="71"/>
      <c r="CU276" s="71"/>
      <c r="CV276" s="71"/>
      <c r="CW276" s="71"/>
      <c r="CX276" s="71"/>
    </row>
    <row r="277" spans="34:102" x14ac:dyDescent="0.25">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c r="CT277" s="71"/>
      <c r="CU277" s="71"/>
      <c r="CV277" s="71"/>
      <c r="CW277" s="71"/>
      <c r="CX277" s="71"/>
    </row>
    <row r="278" spans="34:102" x14ac:dyDescent="0.25">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c r="CT278" s="71"/>
      <c r="CU278" s="71"/>
      <c r="CV278" s="71"/>
      <c r="CW278" s="71"/>
      <c r="CX278" s="71"/>
    </row>
    <row r="279" spans="34:102" x14ac:dyDescent="0.25">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c r="CT279" s="71"/>
      <c r="CU279" s="71"/>
      <c r="CV279" s="71"/>
      <c r="CW279" s="71"/>
      <c r="CX279" s="71"/>
    </row>
    <row r="280" spans="34:102" x14ac:dyDescent="0.25">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row>
    <row r="281" spans="34:102" x14ac:dyDescent="0.25">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c r="CA281" s="71"/>
      <c r="CB281" s="71"/>
      <c r="CC281" s="71"/>
      <c r="CD281" s="71"/>
      <c r="CE281" s="71"/>
      <c r="CF281" s="71"/>
      <c r="CG281" s="71"/>
      <c r="CH281" s="71"/>
      <c r="CI281" s="71"/>
      <c r="CJ281" s="71"/>
      <c r="CK281" s="71"/>
      <c r="CL281" s="71"/>
      <c r="CM281" s="71"/>
      <c r="CN281" s="71"/>
      <c r="CO281" s="71"/>
      <c r="CP281" s="71"/>
      <c r="CQ281" s="71"/>
      <c r="CR281" s="71"/>
      <c r="CS281" s="71"/>
      <c r="CT281" s="71"/>
      <c r="CU281" s="71"/>
      <c r="CV281" s="71"/>
      <c r="CW281" s="71"/>
      <c r="CX281" s="71"/>
    </row>
    <row r="282" spans="34:102" x14ac:dyDescent="0.25">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c r="CA282" s="71"/>
      <c r="CB282" s="71"/>
      <c r="CC282" s="71"/>
      <c r="CD282" s="71"/>
      <c r="CE282" s="71"/>
      <c r="CF282" s="71"/>
      <c r="CG282" s="71"/>
      <c r="CH282" s="71"/>
      <c r="CI282" s="71"/>
      <c r="CJ282" s="71"/>
      <c r="CK282" s="71"/>
      <c r="CL282" s="71"/>
      <c r="CM282" s="71"/>
      <c r="CN282" s="71"/>
      <c r="CO282" s="71"/>
      <c r="CP282" s="71"/>
      <c r="CQ282" s="71"/>
      <c r="CR282" s="71"/>
      <c r="CS282" s="71"/>
      <c r="CT282" s="71"/>
      <c r="CU282" s="71"/>
      <c r="CV282" s="71"/>
      <c r="CW282" s="71"/>
      <c r="CX282" s="71"/>
    </row>
    <row r="283" spans="34:102" x14ac:dyDescent="0.25">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c r="CX283" s="71"/>
    </row>
    <row r="284" spans="34:102" x14ac:dyDescent="0.25">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c r="CA284" s="71"/>
      <c r="CB284" s="71"/>
      <c r="CC284" s="71"/>
      <c r="CD284" s="71"/>
      <c r="CE284" s="71"/>
      <c r="CF284" s="71"/>
      <c r="CG284" s="71"/>
      <c r="CH284" s="71"/>
      <c r="CI284" s="71"/>
      <c r="CJ284" s="71"/>
      <c r="CK284" s="71"/>
      <c r="CL284" s="71"/>
      <c r="CM284" s="71"/>
      <c r="CN284" s="71"/>
      <c r="CO284" s="71"/>
      <c r="CP284" s="71"/>
      <c r="CQ284" s="71"/>
      <c r="CR284" s="71"/>
      <c r="CS284" s="71"/>
      <c r="CT284" s="71"/>
      <c r="CU284" s="71"/>
      <c r="CV284" s="71"/>
      <c r="CW284" s="71"/>
      <c r="CX284" s="71"/>
    </row>
    <row r="285" spans="34:102" x14ac:dyDescent="0.25">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c r="CA285" s="71"/>
      <c r="CB285" s="71"/>
      <c r="CC285" s="71"/>
      <c r="CD285" s="71"/>
      <c r="CE285" s="71"/>
      <c r="CF285" s="71"/>
      <c r="CG285" s="71"/>
      <c r="CH285" s="71"/>
      <c r="CI285" s="71"/>
      <c r="CJ285" s="71"/>
      <c r="CK285" s="71"/>
      <c r="CL285" s="71"/>
      <c r="CM285" s="71"/>
      <c r="CN285" s="71"/>
      <c r="CO285" s="71"/>
      <c r="CP285" s="71"/>
      <c r="CQ285" s="71"/>
      <c r="CR285" s="71"/>
      <c r="CS285" s="71"/>
      <c r="CT285" s="71"/>
      <c r="CU285" s="71"/>
      <c r="CV285" s="71"/>
      <c r="CW285" s="71"/>
      <c r="CX285" s="71"/>
    </row>
    <row r="286" spans="34:102" x14ac:dyDescent="0.25">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c r="CT286" s="71"/>
      <c r="CU286" s="71"/>
      <c r="CV286" s="71"/>
      <c r="CW286" s="71"/>
      <c r="CX286" s="71"/>
    </row>
    <row r="287" spans="34:102" x14ac:dyDescent="0.25">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c r="CT287" s="71"/>
      <c r="CU287" s="71"/>
      <c r="CV287" s="71"/>
      <c r="CW287" s="71"/>
      <c r="CX287" s="71"/>
    </row>
    <row r="288" spans="34:102" x14ac:dyDescent="0.25">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row>
    <row r="289" spans="34:102" x14ac:dyDescent="0.25">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row>
    <row r="290" spans="34:102" x14ac:dyDescent="0.25">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c r="CA290" s="71"/>
      <c r="CB290" s="71"/>
      <c r="CC290" s="71"/>
      <c r="CD290" s="71"/>
      <c r="CE290" s="71"/>
      <c r="CF290" s="71"/>
      <c r="CG290" s="71"/>
      <c r="CH290" s="71"/>
      <c r="CI290" s="71"/>
      <c r="CJ290" s="71"/>
      <c r="CK290" s="71"/>
      <c r="CL290" s="71"/>
      <c r="CM290" s="71"/>
      <c r="CN290" s="71"/>
      <c r="CO290" s="71"/>
      <c r="CP290" s="71"/>
      <c r="CQ290" s="71"/>
      <c r="CR290" s="71"/>
      <c r="CS290" s="71"/>
      <c r="CT290" s="71"/>
      <c r="CU290" s="71"/>
      <c r="CV290" s="71"/>
      <c r="CW290" s="71"/>
      <c r="CX290" s="71"/>
    </row>
    <row r="291" spans="34:102" x14ac:dyDescent="0.25">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c r="CX291" s="71"/>
    </row>
    <row r="292" spans="34:102" x14ac:dyDescent="0.25">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c r="CT292" s="71"/>
      <c r="CU292" s="71"/>
      <c r="CV292" s="71"/>
      <c r="CW292" s="71"/>
      <c r="CX292" s="71"/>
    </row>
    <row r="293" spans="34:102" x14ac:dyDescent="0.25">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c r="CA293" s="71"/>
      <c r="CB293" s="71"/>
      <c r="CC293" s="71"/>
      <c r="CD293" s="71"/>
      <c r="CE293" s="71"/>
      <c r="CF293" s="71"/>
      <c r="CG293" s="71"/>
      <c r="CH293" s="71"/>
      <c r="CI293" s="71"/>
      <c r="CJ293" s="71"/>
      <c r="CK293" s="71"/>
      <c r="CL293" s="71"/>
      <c r="CM293" s="71"/>
      <c r="CN293" s="71"/>
      <c r="CO293" s="71"/>
      <c r="CP293" s="71"/>
      <c r="CQ293" s="71"/>
      <c r="CR293" s="71"/>
      <c r="CS293" s="71"/>
      <c r="CT293" s="71"/>
      <c r="CU293" s="71"/>
      <c r="CV293" s="71"/>
      <c r="CW293" s="71"/>
      <c r="CX293" s="71"/>
    </row>
    <row r="294" spans="34:102" x14ac:dyDescent="0.25">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c r="CA294" s="71"/>
      <c r="CB294" s="71"/>
      <c r="CC294" s="71"/>
      <c r="CD294" s="71"/>
      <c r="CE294" s="71"/>
      <c r="CF294" s="71"/>
      <c r="CG294" s="71"/>
      <c r="CH294" s="71"/>
      <c r="CI294" s="71"/>
      <c r="CJ294" s="71"/>
      <c r="CK294" s="71"/>
      <c r="CL294" s="71"/>
      <c r="CM294" s="71"/>
      <c r="CN294" s="71"/>
      <c r="CO294" s="71"/>
      <c r="CP294" s="71"/>
      <c r="CQ294" s="71"/>
      <c r="CR294" s="71"/>
      <c r="CS294" s="71"/>
      <c r="CT294" s="71"/>
      <c r="CU294" s="71"/>
      <c r="CV294" s="71"/>
      <c r="CW294" s="71"/>
      <c r="CX294" s="71"/>
    </row>
    <row r="295" spans="34:102" x14ac:dyDescent="0.25">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c r="CT295" s="71"/>
      <c r="CU295" s="71"/>
      <c r="CV295" s="71"/>
      <c r="CW295" s="71"/>
      <c r="CX295" s="71"/>
    </row>
    <row r="296" spans="34:102" x14ac:dyDescent="0.25">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row>
    <row r="297" spans="34:102" x14ac:dyDescent="0.25">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row>
    <row r="298" spans="34:102" x14ac:dyDescent="0.25">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row>
    <row r="299" spans="34:102" x14ac:dyDescent="0.25">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row>
    <row r="300" spans="34:102" x14ac:dyDescent="0.25">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c r="CX300" s="71"/>
    </row>
    <row r="301" spans="34:102" x14ac:dyDescent="0.25">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c r="CT301" s="71"/>
      <c r="CU301" s="71"/>
      <c r="CV301" s="71"/>
      <c r="CW301" s="71"/>
      <c r="CX301" s="71"/>
    </row>
    <row r="302" spans="34:102" x14ac:dyDescent="0.25">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c r="CT302" s="71"/>
      <c r="CU302" s="71"/>
      <c r="CV302" s="71"/>
      <c r="CW302" s="71"/>
      <c r="CX302" s="71"/>
    </row>
    <row r="303" spans="34:102" x14ac:dyDescent="0.25">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row>
    <row r="304" spans="34:102" x14ac:dyDescent="0.25">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row>
    <row r="305" spans="34:102" x14ac:dyDescent="0.25">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row>
    <row r="306" spans="34:102" x14ac:dyDescent="0.25">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row>
    <row r="307" spans="34:102" x14ac:dyDescent="0.25">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row>
    <row r="308" spans="34:102" x14ac:dyDescent="0.25">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c r="CX308" s="71"/>
    </row>
    <row r="309" spans="34:102" x14ac:dyDescent="0.25">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c r="CX309" s="71"/>
    </row>
    <row r="310" spans="34:102" x14ac:dyDescent="0.25">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row>
    <row r="311" spans="34:102" x14ac:dyDescent="0.25">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c r="CT311" s="71"/>
      <c r="CU311" s="71"/>
      <c r="CV311" s="71"/>
      <c r="CW311" s="71"/>
      <c r="CX311" s="71"/>
    </row>
    <row r="312" spans="34:102" x14ac:dyDescent="0.25">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c r="CA312" s="71"/>
      <c r="CB312" s="71"/>
      <c r="CC312" s="71"/>
      <c r="CD312" s="71"/>
      <c r="CE312" s="71"/>
      <c r="CF312" s="71"/>
      <c r="CG312" s="71"/>
      <c r="CH312" s="71"/>
      <c r="CI312" s="71"/>
      <c r="CJ312" s="71"/>
      <c r="CK312" s="71"/>
      <c r="CL312" s="71"/>
      <c r="CM312" s="71"/>
      <c r="CN312" s="71"/>
      <c r="CO312" s="71"/>
      <c r="CP312" s="71"/>
      <c r="CQ312" s="71"/>
      <c r="CR312" s="71"/>
      <c r="CS312" s="71"/>
      <c r="CT312" s="71"/>
      <c r="CU312" s="71"/>
      <c r="CV312" s="71"/>
      <c r="CW312" s="71"/>
      <c r="CX312" s="71"/>
    </row>
    <row r="313" spans="34:102" x14ac:dyDescent="0.25">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c r="CA313" s="71"/>
      <c r="CB313" s="71"/>
      <c r="CC313" s="71"/>
      <c r="CD313" s="71"/>
      <c r="CE313" s="71"/>
      <c r="CF313" s="71"/>
      <c r="CG313" s="71"/>
      <c r="CH313" s="71"/>
      <c r="CI313" s="71"/>
      <c r="CJ313" s="71"/>
      <c r="CK313" s="71"/>
      <c r="CL313" s="71"/>
      <c r="CM313" s="71"/>
      <c r="CN313" s="71"/>
      <c r="CO313" s="71"/>
      <c r="CP313" s="71"/>
      <c r="CQ313" s="71"/>
      <c r="CR313" s="71"/>
      <c r="CS313" s="71"/>
      <c r="CT313" s="71"/>
      <c r="CU313" s="71"/>
      <c r="CV313" s="71"/>
      <c r="CW313" s="71"/>
      <c r="CX313" s="71"/>
    </row>
    <row r="314" spans="34:102" x14ac:dyDescent="0.25">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c r="CT314" s="71"/>
      <c r="CU314" s="71"/>
      <c r="CV314" s="71"/>
      <c r="CW314" s="71"/>
      <c r="CX314" s="71"/>
    </row>
    <row r="315" spans="34:102" x14ac:dyDescent="0.25">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row>
    <row r="316" spans="34:102" x14ac:dyDescent="0.25">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row>
    <row r="317" spans="34:102" x14ac:dyDescent="0.25">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c r="CX317" s="71"/>
    </row>
    <row r="318" spans="34:102" x14ac:dyDescent="0.25">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c r="CX318" s="71"/>
    </row>
    <row r="319" spans="34:102" x14ac:dyDescent="0.25">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c r="CT319" s="71"/>
      <c r="CU319" s="71"/>
      <c r="CV319" s="71"/>
      <c r="CW319" s="71"/>
      <c r="CX319" s="71"/>
    </row>
    <row r="320" spans="34:102" x14ac:dyDescent="0.25">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c r="CA320" s="71"/>
      <c r="CB320" s="71"/>
      <c r="CC320" s="71"/>
      <c r="CD320" s="71"/>
      <c r="CE320" s="71"/>
      <c r="CF320" s="71"/>
      <c r="CG320" s="71"/>
      <c r="CH320" s="71"/>
      <c r="CI320" s="71"/>
      <c r="CJ320" s="71"/>
      <c r="CK320" s="71"/>
      <c r="CL320" s="71"/>
      <c r="CM320" s="71"/>
      <c r="CN320" s="71"/>
      <c r="CO320" s="71"/>
      <c r="CP320" s="71"/>
      <c r="CQ320" s="71"/>
      <c r="CR320" s="71"/>
      <c r="CS320" s="71"/>
      <c r="CT320" s="71"/>
      <c r="CU320" s="71"/>
      <c r="CV320" s="71"/>
      <c r="CW320" s="71"/>
      <c r="CX320" s="71"/>
    </row>
    <row r="321" spans="34:102" x14ac:dyDescent="0.25">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c r="CA321" s="71"/>
      <c r="CB321" s="71"/>
      <c r="CC321" s="71"/>
      <c r="CD321" s="71"/>
      <c r="CE321" s="71"/>
      <c r="CF321" s="71"/>
      <c r="CG321" s="71"/>
      <c r="CH321" s="71"/>
      <c r="CI321" s="71"/>
      <c r="CJ321" s="71"/>
      <c r="CK321" s="71"/>
      <c r="CL321" s="71"/>
      <c r="CM321" s="71"/>
      <c r="CN321" s="71"/>
      <c r="CO321" s="71"/>
      <c r="CP321" s="71"/>
      <c r="CQ321" s="71"/>
      <c r="CR321" s="71"/>
      <c r="CS321" s="71"/>
      <c r="CT321" s="71"/>
      <c r="CU321" s="71"/>
      <c r="CV321" s="71"/>
      <c r="CW321" s="71"/>
      <c r="CX321" s="71"/>
    </row>
    <row r="322" spans="34:102" x14ac:dyDescent="0.25">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c r="CA322" s="71"/>
      <c r="CB322" s="71"/>
      <c r="CC322" s="71"/>
      <c r="CD322" s="71"/>
      <c r="CE322" s="71"/>
      <c r="CF322" s="71"/>
      <c r="CG322" s="71"/>
      <c r="CH322" s="71"/>
      <c r="CI322" s="71"/>
      <c r="CJ322" s="71"/>
      <c r="CK322" s="71"/>
      <c r="CL322" s="71"/>
      <c r="CM322" s="71"/>
      <c r="CN322" s="71"/>
      <c r="CO322" s="71"/>
      <c r="CP322" s="71"/>
      <c r="CQ322" s="71"/>
      <c r="CR322" s="71"/>
      <c r="CS322" s="71"/>
      <c r="CT322" s="71"/>
      <c r="CU322" s="71"/>
      <c r="CV322" s="71"/>
      <c r="CW322" s="71"/>
      <c r="CX322" s="71"/>
    </row>
    <row r="323" spans="34:102" x14ac:dyDescent="0.25">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c r="CT323" s="71"/>
      <c r="CU323" s="71"/>
      <c r="CV323" s="71"/>
      <c r="CW323" s="71"/>
      <c r="CX323" s="71"/>
    </row>
    <row r="324" spans="34:102" x14ac:dyDescent="0.25">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c r="CT324" s="71"/>
      <c r="CU324" s="71"/>
      <c r="CV324" s="71"/>
      <c r="CW324" s="71"/>
      <c r="CX324" s="71"/>
    </row>
    <row r="325" spans="34:102" x14ac:dyDescent="0.25">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c r="CT325" s="71"/>
      <c r="CU325" s="71"/>
      <c r="CV325" s="71"/>
      <c r="CW325" s="71"/>
      <c r="CX325" s="71"/>
    </row>
    <row r="326" spans="34:102" x14ac:dyDescent="0.25">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c r="CA326" s="71"/>
      <c r="CB326" s="71"/>
      <c r="CC326" s="71"/>
      <c r="CD326" s="71"/>
      <c r="CE326" s="71"/>
      <c r="CF326" s="71"/>
      <c r="CG326" s="71"/>
      <c r="CH326" s="71"/>
      <c r="CI326" s="71"/>
      <c r="CJ326" s="71"/>
      <c r="CK326" s="71"/>
      <c r="CL326" s="71"/>
      <c r="CM326" s="71"/>
      <c r="CN326" s="71"/>
      <c r="CO326" s="71"/>
      <c r="CP326" s="71"/>
      <c r="CQ326" s="71"/>
      <c r="CR326" s="71"/>
      <c r="CS326" s="71"/>
      <c r="CT326" s="71"/>
      <c r="CU326" s="71"/>
      <c r="CV326" s="71"/>
      <c r="CW326" s="71"/>
      <c r="CX326" s="71"/>
    </row>
    <row r="327" spans="34:102" x14ac:dyDescent="0.25">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c r="CA327" s="71"/>
      <c r="CB327" s="71"/>
      <c r="CC327" s="71"/>
      <c r="CD327" s="71"/>
      <c r="CE327" s="71"/>
      <c r="CF327" s="71"/>
      <c r="CG327" s="71"/>
      <c r="CH327" s="71"/>
      <c r="CI327" s="71"/>
      <c r="CJ327" s="71"/>
      <c r="CK327" s="71"/>
      <c r="CL327" s="71"/>
      <c r="CM327" s="71"/>
      <c r="CN327" s="71"/>
      <c r="CO327" s="71"/>
      <c r="CP327" s="71"/>
      <c r="CQ327" s="71"/>
      <c r="CR327" s="71"/>
      <c r="CS327" s="71"/>
      <c r="CT327" s="71"/>
      <c r="CU327" s="71"/>
      <c r="CV327" s="71"/>
      <c r="CW327" s="71"/>
      <c r="CX327" s="71"/>
    </row>
    <row r="328" spans="34:102" x14ac:dyDescent="0.25">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c r="CA328" s="71"/>
      <c r="CB328" s="71"/>
      <c r="CC328" s="71"/>
      <c r="CD328" s="71"/>
      <c r="CE328" s="71"/>
      <c r="CF328" s="71"/>
      <c r="CG328" s="71"/>
      <c r="CH328" s="71"/>
      <c r="CI328" s="71"/>
      <c r="CJ328" s="71"/>
      <c r="CK328" s="71"/>
      <c r="CL328" s="71"/>
      <c r="CM328" s="71"/>
      <c r="CN328" s="71"/>
      <c r="CO328" s="71"/>
      <c r="CP328" s="71"/>
      <c r="CQ328" s="71"/>
      <c r="CR328" s="71"/>
      <c r="CS328" s="71"/>
      <c r="CT328" s="71"/>
      <c r="CU328" s="71"/>
      <c r="CV328" s="71"/>
      <c r="CW328" s="71"/>
      <c r="CX328" s="71"/>
    </row>
    <row r="329" spans="34:102" x14ac:dyDescent="0.25">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c r="CA329" s="71"/>
      <c r="CB329" s="71"/>
      <c r="CC329" s="71"/>
      <c r="CD329" s="71"/>
      <c r="CE329" s="71"/>
      <c r="CF329" s="71"/>
      <c r="CG329" s="71"/>
      <c r="CH329" s="71"/>
      <c r="CI329" s="71"/>
      <c r="CJ329" s="71"/>
      <c r="CK329" s="71"/>
      <c r="CL329" s="71"/>
      <c r="CM329" s="71"/>
      <c r="CN329" s="71"/>
      <c r="CO329" s="71"/>
      <c r="CP329" s="71"/>
      <c r="CQ329" s="71"/>
      <c r="CR329" s="71"/>
      <c r="CS329" s="71"/>
      <c r="CT329" s="71"/>
      <c r="CU329" s="71"/>
      <c r="CV329" s="71"/>
      <c r="CW329" s="71"/>
      <c r="CX329" s="71"/>
    </row>
    <row r="330" spans="34:102" x14ac:dyDescent="0.25">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c r="CA330" s="71"/>
      <c r="CB330" s="71"/>
      <c r="CC330" s="71"/>
      <c r="CD330" s="71"/>
      <c r="CE330" s="71"/>
      <c r="CF330" s="71"/>
      <c r="CG330" s="71"/>
      <c r="CH330" s="71"/>
      <c r="CI330" s="71"/>
      <c r="CJ330" s="71"/>
      <c r="CK330" s="71"/>
      <c r="CL330" s="71"/>
      <c r="CM330" s="71"/>
      <c r="CN330" s="71"/>
      <c r="CO330" s="71"/>
      <c r="CP330" s="71"/>
      <c r="CQ330" s="71"/>
      <c r="CR330" s="71"/>
      <c r="CS330" s="71"/>
      <c r="CT330" s="71"/>
      <c r="CU330" s="71"/>
      <c r="CV330" s="71"/>
      <c r="CW330" s="71"/>
      <c r="CX330" s="71"/>
    </row>
    <row r="331" spans="34:102" x14ac:dyDescent="0.25">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c r="CA331" s="71"/>
      <c r="CB331" s="71"/>
      <c r="CC331" s="71"/>
      <c r="CD331" s="71"/>
      <c r="CE331" s="71"/>
      <c r="CF331" s="71"/>
      <c r="CG331" s="71"/>
      <c r="CH331" s="71"/>
      <c r="CI331" s="71"/>
      <c r="CJ331" s="71"/>
      <c r="CK331" s="71"/>
      <c r="CL331" s="71"/>
      <c r="CM331" s="71"/>
      <c r="CN331" s="71"/>
      <c r="CO331" s="71"/>
      <c r="CP331" s="71"/>
      <c r="CQ331" s="71"/>
      <c r="CR331" s="71"/>
      <c r="CS331" s="71"/>
      <c r="CT331" s="71"/>
      <c r="CU331" s="71"/>
      <c r="CV331" s="71"/>
      <c r="CW331" s="71"/>
      <c r="CX331" s="71"/>
    </row>
    <row r="332" spans="34:102" x14ac:dyDescent="0.25">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c r="CT332" s="71"/>
      <c r="CU332" s="71"/>
      <c r="CV332" s="71"/>
      <c r="CW332" s="71"/>
      <c r="CX332" s="71"/>
    </row>
    <row r="333" spans="34:102" x14ac:dyDescent="0.25">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c r="CT333" s="71"/>
      <c r="CU333" s="71"/>
      <c r="CV333" s="71"/>
      <c r="CW333" s="71"/>
      <c r="CX333" s="71"/>
    </row>
    <row r="334" spans="34:102" x14ac:dyDescent="0.25">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c r="CT334" s="71"/>
      <c r="CU334" s="71"/>
      <c r="CV334" s="71"/>
      <c r="CW334" s="71"/>
      <c r="CX334" s="71"/>
    </row>
    <row r="335" spans="34:102" x14ac:dyDescent="0.25">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c r="CT335" s="71"/>
      <c r="CU335" s="71"/>
      <c r="CV335" s="71"/>
      <c r="CW335" s="71"/>
      <c r="CX335" s="71"/>
    </row>
    <row r="336" spans="34:102" x14ac:dyDescent="0.25">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c r="CA336" s="71"/>
      <c r="CB336" s="71"/>
      <c r="CC336" s="71"/>
      <c r="CD336" s="71"/>
      <c r="CE336" s="71"/>
      <c r="CF336" s="71"/>
      <c r="CG336" s="71"/>
      <c r="CH336" s="71"/>
      <c r="CI336" s="71"/>
      <c r="CJ336" s="71"/>
      <c r="CK336" s="71"/>
      <c r="CL336" s="71"/>
      <c r="CM336" s="71"/>
      <c r="CN336" s="71"/>
      <c r="CO336" s="71"/>
      <c r="CP336" s="71"/>
      <c r="CQ336" s="71"/>
      <c r="CR336" s="71"/>
      <c r="CS336" s="71"/>
      <c r="CT336" s="71"/>
      <c r="CU336" s="71"/>
      <c r="CV336" s="71"/>
      <c r="CW336" s="71"/>
      <c r="CX336" s="71"/>
    </row>
    <row r="337" spans="34:102" x14ac:dyDescent="0.25">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c r="CA337" s="71"/>
      <c r="CB337" s="71"/>
      <c r="CC337" s="71"/>
      <c r="CD337" s="71"/>
      <c r="CE337" s="71"/>
      <c r="CF337" s="71"/>
      <c r="CG337" s="71"/>
      <c r="CH337" s="71"/>
      <c r="CI337" s="71"/>
      <c r="CJ337" s="71"/>
      <c r="CK337" s="71"/>
      <c r="CL337" s="71"/>
      <c r="CM337" s="71"/>
      <c r="CN337" s="71"/>
      <c r="CO337" s="71"/>
      <c r="CP337" s="71"/>
      <c r="CQ337" s="71"/>
      <c r="CR337" s="71"/>
      <c r="CS337" s="71"/>
      <c r="CT337" s="71"/>
      <c r="CU337" s="71"/>
      <c r="CV337" s="71"/>
      <c r="CW337" s="71"/>
      <c r="CX337" s="71"/>
    </row>
    <row r="338" spans="34:102" x14ac:dyDescent="0.25">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c r="CA338" s="71"/>
      <c r="CB338" s="71"/>
      <c r="CC338" s="71"/>
      <c r="CD338" s="71"/>
      <c r="CE338" s="71"/>
      <c r="CF338" s="71"/>
      <c r="CG338" s="71"/>
      <c r="CH338" s="71"/>
      <c r="CI338" s="71"/>
      <c r="CJ338" s="71"/>
      <c r="CK338" s="71"/>
      <c r="CL338" s="71"/>
      <c r="CM338" s="71"/>
      <c r="CN338" s="71"/>
      <c r="CO338" s="71"/>
      <c r="CP338" s="71"/>
      <c r="CQ338" s="71"/>
      <c r="CR338" s="71"/>
      <c r="CS338" s="71"/>
      <c r="CT338" s="71"/>
      <c r="CU338" s="71"/>
      <c r="CV338" s="71"/>
      <c r="CW338" s="71"/>
      <c r="CX338" s="71"/>
    </row>
    <row r="339" spans="34:102" x14ac:dyDescent="0.25">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c r="CT339" s="71"/>
      <c r="CU339" s="71"/>
      <c r="CV339" s="71"/>
      <c r="CW339" s="71"/>
      <c r="CX339" s="71"/>
    </row>
    <row r="340" spans="34:102" x14ac:dyDescent="0.25">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c r="CT340" s="71"/>
      <c r="CU340" s="71"/>
      <c r="CV340" s="71"/>
      <c r="CW340" s="71"/>
      <c r="CX340" s="71"/>
    </row>
    <row r="341" spans="34:102" x14ac:dyDescent="0.25">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c r="CT341" s="71"/>
      <c r="CU341" s="71"/>
      <c r="CV341" s="71"/>
      <c r="CW341" s="71"/>
      <c r="CX341" s="71"/>
    </row>
    <row r="342" spans="34:102" x14ac:dyDescent="0.25">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c r="CT342" s="71"/>
      <c r="CU342" s="71"/>
      <c r="CV342" s="71"/>
      <c r="CW342" s="71"/>
      <c r="CX342" s="71"/>
    </row>
    <row r="343" spans="34:102" x14ac:dyDescent="0.25">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c r="CX343" s="71"/>
    </row>
    <row r="344" spans="34:102" x14ac:dyDescent="0.25">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c r="CT344" s="71"/>
      <c r="CU344" s="71"/>
      <c r="CV344" s="71"/>
      <c r="CW344" s="71"/>
      <c r="CX344" s="71"/>
    </row>
    <row r="345" spans="34:102" x14ac:dyDescent="0.25">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c r="CT345" s="71"/>
      <c r="CU345" s="71"/>
      <c r="CV345" s="71"/>
      <c r="CW345" s="71"/>
      <c r="CX345" s="71"/>
    </row>
    <row r="346" spans="34:102" x14ac:dyDescent="0.25">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c r="CX346" s="71"/>
    </row>
    <row r="347" spans="34:102" x14ac:dyDescent="0.25">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c r="CT347" s="71"/>
      <c r="CU347" s="71"/>
      <c r="CV347" s="71"/>
      <c r="CW347" s="71"/>
      <c r="CX347" s="71"/>
    </row>
    <row r="348" spans="34:102" x14ac:dyDescent="0.25">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c r="CT348" s="71"/>
      <c r="CU348" s="71"/>
      <c r="CV348" s="71"/>
      <c r="CW348" s="71"/>
      <c r="CX348" s="71"/>
    </row>
    <row r="349" spans="34:102" x14ac:dyDescent="0.25">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c r="CT349" s="71"/>
      <c r="CU349" s="71"/>
      <c r="CV349" s="71"/>
      <c r="CW349" s="71"/>
      <c r="CX349" s="71"/>
    </row>
    <row r="350" spans="34:102" x14ac:dyDescent="0.25">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c r="CT350" s="71"/>
      <c r="CU350" s="71"/>
      <c r="CV350" s="71"/>
      <c r="CW350" s="71"/>
      <c r="CX350" s="71"/>
    </row>
    <row r="351" spans="34:102" x14ac:dyDescent="0.25">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c r="CT351" s="71"/>
      <c r="CU351" s="71"/>
      <c r="CV351" s="71"/>
      <c r="CW351" s="71"/>
      <c r="CX351" s="71"/>
    </row>
    <row r="352" spans="34:102" x14ac:dyDescent="0.25">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c r="CT352" s="71"/>
      <c r="CU352" s="71"/>
      <c r="CV352" s="71"/>
      <c r="CW352" s="71"/>
      <c r="CX352" s="71"/>
    </row>
    <row r="353" spans="34:102" x14ac:dyDescent="0.25">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c r="CT353" s="71"/>
      <c r="CU353" s="71"/>
      <c r="CV353" s="71"/>
      <c r="CW353" s="71"/>
      <c r="CX353" s="71"/>
    </row>
    <row r="354" spans="34:102" x14ac:dyDescent="0.25">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c r="CT354" s="71"/>
      <c r="CU354" s="71"/>
      <c r="CV354" s="71"/>
      <c r="CW354" s="71"/>
      <c r="CX354" s="71"/>
    </row>
    <row r="355" spans="34:102" x14ac:dyDescent="0.25">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row>
    <row r="356" spans="34:102" x14ac:dyDescent="0.25">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row>
    <row r="357" spans="34:102" x14ac:dyDescent="0.25">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row>
    <row r="358" spans="34:102" x14ac:dyDescent="0.25">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row>
    <row r="359" spans="34:102" x14ac:dyDescent="0.25">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row>
    <row r="360" spans="34:102" x14ac:dyDescent="0.25">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row>
    <row r="361" spans="34:102" x14ac:dyDescent="0.25">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row>
    <row r="362" spans="34:102" x14ac:dyDescent="0.25">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row>
    <row r="363" spans="34:102" x14ac:dyDescent="0.25">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row>
    <row r="364" spans="34:102" x14ac:dyDescent="0.25">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row>
    <row r="365" spans="34:102" x14ac:dyDescent="0.25">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row>
    <row r="366" spans="34:102" x14ac:dyDescent="0.25">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row>
    <row r="367" spans="34:102" x14ac:dyDescent="0.25">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row>
    <row r="368" spans="34:102" x14ac:dyDescent="0.25">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row>
    <row r="369" spans="34:102" x14ac:dyDescent="0.25">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row>
    <row r="370" spans="34:102" x14ac:dyDescent="0.25">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row>
    <row r="371" spans="34:102" x14ac:dyDescent="0.25">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row>
    <row r="372" spans="34:102" x14ac:dyDescent="0.25">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row>
    <row r="373" spans="34:102" x14ac:dyDescent="0.25">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row>
    <row r="374" spans="34:102" x14ac:dyDescent="0.25">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row>
    <row r="375" spans="34:102" x14ac:dyDescent="0.25">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row>
    <row r="376" spans="34:102" x14ac:dyDescent="0.25">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row>
    <row r="377" spans="34:102" x14ac:dyDescent="0.25">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row>
    <row r="378" spans="34:102" x14ac:dyDescent="0.25">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row>
    <row r="379" spans="34:102" x14ac:dyDescent="0.25">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row>
    <row r="380" spans="34:102" x14ac:dyDescent="0.25">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row>
    <row r="381" spans="34:102" x14ac:dyDescent="0.25">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row>
    <row r="382" spans="34:102" x14ac:dyDescent="0.25">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row>
    <row r="383" spans="34:102" x14ac:dyDescent="0.25">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c r="CX383" s="71"/>
    </row>
    <row r="384" spans="34:102" x14ac:dyDescent="0.25">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c r="CX384" s="71"/>
    </row>
    <row r="385" spans="34:102" x14ac:dyDescent="0.25">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c r="CX385" s="71"/>
    </row>
    <row r="386" spans="34:102" x14ac:dyDescent="0.25">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c r="CX386" s="71"/>
    </row>
    <row r="387" spans="34:102" x14ac:dyDescent="0.25">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c r="CX387" s="71"/>
    </row>
    <row r="388" spans="34:102" x14ac:dyDescent="0.25">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c r="CX388" s="71"/>
    </row>
    <row r="389" spans="34:102" x14ac:dyDescent="0.25">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c r="CX389" s="71"/>
    </row>
    <row r="390" spans="34:102" x14ac:dyDescent="0.25">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c r="CT390" s="71"/>
      <c r="CU390" s="71"/>
      <c r="CV390" s="71"/>
      <c r="CW390" s="71"/>
      <c r="CX390" s="71"/>
    </row>
    <row r="391" spans="34:102" x14ac:dyDescent="0.25">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c r="CT391" s="71"/>
      <c r="CU391" s="71"/>
      <c r="CV391" s="71"/>
      <c r="CW391" s="71"/>
      <c r="CX391" s="71"/>
    </row>
    <row r="392" spans="34:102" x14ac:dyDescent="0.25">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71"/>
      <c r="CK392" s="71"/>
      <c r="CL392" s="71"/>
      <c r="CM392" s="71"/>
      <c r="CN392" s="71"/>
      <c r="CO392" s="71"/>
      <c r="CP392" s="71"/>
      <c r="CQ392" s="71"/>
      <c r="CR392" s="71"/>
      <c r="CS392" s="71"/>
      <c r="CT392" s="71"/>
      <c r="CU392" s="71"/>
      <c r="CV392" s="71"/>
      <c r="CW392" s="71"/>
      <c r="CX392" s="71"/>
    </row>
    <row r="393" spans="34:102" x14ac:dyDescent="0.25">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71"/>
      <c r="CK393" s="71"/>
      <c r="CL393" s="71"/>
      <c r="CM393" s="71"/>
      <c r="CN393" s="71"/>
      <c r="CO393" s="71"/>
      <c r="CP393" s="71"/>
      <c r="CQ393" s="71"/>
      <c r="CR393" s="71"/>
      <c r="CS393" s="71"/>
      <c r="CT393" s="71"/>
      <c r="CU393" s="71"/>
      <c r="CV393" s="71"/>
      <c r="CW393" s="71"/>
      <c r="CX393" s="71"/>
    </row>
    <row r="394" spans="34:102" x14ac:dyDescent="0.25">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71"/>
      <c r="CK394" s="71"/>
      <c r="CL394" s="71"/>
      <c r="CM394" s="71"/>
      <c r="CN394" s="71"/>
      <c r="CO394" s="71"/>
      <c r="CP394" s="71"/>
      <c r="CQ394" s="71"/>
      <c r="CR394" s="71"/>
      <c r="CS394" s="71"/>
      <c r="CT394" s="71"/>
      <c r="CU394" s="71"/>
      <c r="CV394" s="71"/>
      <c r="CW394" s="71"/>
      <c r="CX394" s="71"/>
    </row>
    <row r="395" spans="34:102" x14ac:dyDescent="0.25">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c r="CA395" s="71"/>
      <c r="CB395" s="71"/>
      <c r="CC395" s="71"/>
      <c r="CD395" s="71"/>
      <c r="CE395" s="71"/>
      <c r="CF395" s="71"/>
      <c r="CG395" s="71"/>
      <c r="CH395" s="71"/>
      <c r="CI395" s="71"/>
      <c r="CJ395" s="71"/>
      <c r="CK395" s="71"/>
      <c r="CL395" s="71"/>
      <c r="CM395" s="71"/>
      <c r="CN395" s="71"/>
      <c r="CO395" s="71"/>
      <c r="CP395" s="71"/>
      <c r="CQ395" s="71"/>
      <c r="CR395" s="71"/>
      <c r="CS395" s="71"/>
      <c r="CT395" s="71"/>
      <c r="CU395" s="71"/>
      <c r="CV395" s="71"/>
      <c r="CW395" s="71"/>
      <c r="CX395" s="71"/>
    </row>
    <row r="396" spans="34:102" x14ac:dyDescent="0.25">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c r="BV396" s="71"/>
      <c r="BW396" s="71"/>
      <c r="BX396" s="71"/>
      <c r="BY396" s="71"/>
      <c r="BZ396" s="71"/>
      <c r="CA396" s="71"/>
      <c r="CB396" s="71"/>
      <c r="CC396" s="71"/>
      <c r="CD396" s="71"/>
      <c r="CE396" s="71"/>
      <c r="CF396" s="71"/>
      <c r="CG396" s="71"/>
      <c r="CH396" s="71"/>
      <c r="CI396" s="71"/>
      <c r="CJ396" s="71"/>
      <c r="CK396" s="71"/>
      <c r="CL396" s="71"/>
      <c r="CM396" s="71"/>
      <c r="CN396" s="71"/>
      <c r="CO396" s="71"/>
      <c r="CP396" s="71"/>
      <c r="CQ396" s="71"/>
      <c r="CR396" s="71"/>
      <c r="CS396" s="71"/>
      <c r="CT396" s="71"/>
      <c r="CU396" s="71"/>
      <c r="CV396" s="71"/>
      <c r="CW396" s="71"/>
      <c r="CX396" s="71"/>
    </row>
    <row r="397" spans="34:102" x14ac:dyDescent="0.25">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c r="BV397" s="71"/>
      <c r="BW397" s="71"/>
      <c r="BX397" s="71"/>
      <c r="BY397" s="71"/>
      <c r="BZ397" s="71"/>
      <c r="CA397" s="71"/>
      <c r="CB397" s="71"/>
      <c r="CC397" s="71"/>
      <c r="CD397" s="71"/>
      <c r="CE397" s="71"/>
      <c r="CF397" s="71"/>
      <c r="CG397" s="71"/>
      <c r="CH397" s="71"/>
      <c r="CI397" s="71"/>
      <c r="CJ397" s="71"/>
      <c r="CK397" s="71"/>
      <c r="CL397" s="71"/>
      <c r="CM397" s="71"/>
      <c r="CN397" s="71"/>
      <c r="CO397" s="71"/>
      <c r="CP397" s="71"/>
      <c r="CQ397" s="71"/>
      <c r="CR397" s="71"/>
      <c r="CS397" s="71"/>
      <c r="CT397" s="71"/>
      <c r="CU397" s="71"/>
      <c r="CV397" s="71"/>
      <c r="CW397" s="71"/>
      <c r="CX397" s="71"/>
    </row>
    <row r="398" spans="34:102" x14ac:dyDescent="0.25">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71"/>
      <c r="BY398" s="71"/>
      <c r="BZ398" s="71"/>
      <c r="CA398" s="71"/>
      <c r="CB398" s="71"/>
      <c r="CC398" s="71"/>
      <c r="CD398" s="71"/>
      <c r="CE398" s="71"/>
      <c r="CF398" s="71"/>
      <c r="CG398" s="71"/>
      <c r="CH398" s="71"/>
      <c r="CI398" s="71"/>
      <c r="CJ398" s="71"/>
      <c r="CK398" s="71"/>
      <c r="CL398" s="71"/>
      <c r="CM398" s="71"/>
      <c r="CN398" s="71"/>
      <c r="CO398" s="71"/>
      <c r="CP398" s="71"/>
      <c r="CQ398" s="71"/>
      <c r="CR398" s="71"/>
      <c r="CS398" s="71"/>
      <c r="CT398" s="71"/>
      <c r="CU398" s="71"/>
      <c r="CV398" s="71"/>
      <c r="CW398" s="71"/>
      <c r="CX398" s="71"/>
    </row>
    <row r="399" spans="34:102" x14ac:dyDescent="0.25">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c r="BV399" s="71"/>
      <c r="BW399" s="71"/>
      <c r="BX399" s="71"/>
      <c r="BY399" s="71"/>
      <c r="BZ399" s="71"/>
      <c r="CA399" s="71"/>
      <c r="CB399" s="71"/>
      <c r="CC399" s="71"/>
      <c r="CD399" s="71"/>
      <c r="CE399" s="71"/>
      <c r="CF399" s="71"/>
      <c r="CG399" s="71"/>
      <c r="CH399" s="71"/>
      <c r="CI399" s="71"/>
      <c r="CJ399" s="71"/>
      <c r="CK399" s="71"/>
      <c r="CL399" s="71"/>
      <c r="CM399" s="71"/>
      <c r="CN399" s="71"/>
      <c r="CO399" s="71"/>
      <c r="CP399" s="71"/>
      <c r="CQ399" s="71"/>
      <c r="CR399" s="71"/>
      <c r="CS399" s="71"/>
      <c r="CT399" s="71"/>
      <c r="CU399" s="71"/>
      <c r="CV399" s="71"/>
      <c r="CW399" s="71"/>
      <c r="CX399" s="71"/>
    </row>
    <row r="400" spans="34:102" x14ac:dyDescent="0.25">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c r="BV400" s="71"/>
      <c r="BW400" s="71"/>
      <c r="BX400" s="71"/>
      <c r="BY400" s="71"/>
      <c r="BZ400" s="71"/>
      <c r="CA400" s="71"/>
      <c r="CB400" s="71"/>
      <c r="CC400" s="71"/>
      <c r="CD400" s="71"/>
      <c r="CE400" s="71"/>
      <c r="CF400" s="71"/>
      <c r="CG400" s="71"/>
      <c r="CH400" s="71"/>
      <c r="CI400" s="71"/>
      <c r="CJ400" s="71"/>
      <c r="CK400" s="71"/>
      <c r="CL400" s="71"/>
      <c r="CM400" s="71"/>
      <c r="CN400" s="71"/>
      <c r="CO400" s="71"/>
      <c r="CP400" s="71"/>
      <c r="CQ400" s="71"/>
      <c r="CR400" s="71"/>
      <c r="CS400" s="71"/>
      <c r="CT400" s="71"/>
      <c r="CU400" s="71"/>
      <c r="CV400" s="71"/>
      <c r="CW400" s="71"/>
      <c r="CX400" s="71"/>
    </row>
    <row r="401" spans="34:102" x14ac:dyDescent="0.25">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1"/>
      <c r="BY401" s="71"/>
      <c r="BZ401" s="71"/>
      <c r="CA401" s="71"/>
      <c r="CB401" s="71"/>
      <c r="CC401" s="71"/>
      <c r="CD401" s="71"/>
      <c r="CE401" s="71"/>
      <c r="CF401" s="71"/>
      <c r="CG401" s="71"/>
      <c r="CH401" s="71"/>
      <c r="CI401" s="71"/>
      <c r="CJ401" s="71"/>
      <c r="CK401" s="71"/>
      <c r="CL401" s="71"/>
      <c r="CM401" s="71"/>
      <c r="CN401" s="71"/>
      <c r="CO401" s="71"/>
      <c r="CP401" s="71"/>
      <c r="CQ401" s="71"/>
      <c r="CR401" s="71"/>
      <c r="CS401" s="71"/>
      <c r="CT401" s="71"/>
      <c r="CU401" s="71"/>
      <c r="CV401" s="71"/>
      <c r="CW401" s="71"/>
      <c r="CX401" s="71"/>
    </row>
    <row r="402" spans="34:102" x14ac:dyDescent="0.25">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c r="BV402" s="71"/>
      <c r="BW402" s="71"/>
      <c r="BX402" s="71"/>
      <c r="BY402" s="71"/>
      <c r="BZ402" s="71"/>
      <c r="CA402" s="71"/>
      <c r="CB402" s="71"/>
      <c r="CC402" s="71"/>
      <c r="CD402" s="71"/>
      <c r="CE402" s="71"/>
      <c r="CF402" s="71"/>
      <c r="CG402" s="71"/>
      <c r="CH402" s="71"/>
      <c r="CI402" s="71"/>
      <c r="CJ402" s="71"/>
      <c r="CK402" s="71"/>
      <c r="CL402" s="71"/>
      <c r="CM402" s="71"/>
      <c r="CN402" s="71"/>
      <c r="CO402" s="71"/>
      <c r="CP402" s="71"/>
      <c r="CQ402" s="71"/>
      <c r="CR402" s="71"/>
      <c r="CS402" s="71"/>
      <c r="CT402" s="71"/>
      <c r="CU402" s="71"/>
      <c r="CV402" s="71"/>
      <c r="CW402" s="71"/>
      <c r="CX402" s="71"/>
    </row>
    <row r="403" spans="34:102" x14ac:dyDescent="0.25">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c r="BV403" s="71"/>
      <c r="BW403" s="71"/>
      <c r="BX403" s="71"/>
      <c r="BY403" s="71"/>
      <c r="BZ403" s="71"/>
      <c r="CA403" s="71"/>
      <c r="CB403" s="71"/>
      <c r="CC403" s="71"/>
      <c r="CD403" s="71"/>
      <c r="CE403" s="71"/>
      <c r="CF403" s="71"/>
      <c r="CG403" s="71"/>
      <c r="CH403" s="71"/>
      <c r="CI403" s="71"/>
      <c r="CJ403" s="71"/>
      <c r="CK403" s="71"/>
      <c r="CL403" s="71"/>
      <c r="CM403" s="71"/>
      <c r="CN403" s="71"/>
      <c r="CO403" s="71"/>
      <c r="CP403" s="71"/>
      <c r="CQ403" s="71"/>
      <c r="CR403" s="71"/>
      <c r="CS403" s="71"/>
      <c r="CT403" s="71"/>
      <c r="CU403" s="71"/>
      <c r="CV403" s="71"/>
      <c r="CW403" s="71"/>
      <c r="CX403" s="71"/>
    </row>
    <row r="404" spans="34:102" x14ac:dyDescent="0.25">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c r="BV404" s="71"/>
      <c r="BW404" s="71"/>
      <c r="BX404" s="71"/>
      <c r="BY404" s="71"/>
      <c r="BZ404" s="71"/>
      <c r="CA404" s="71"/>
      <c r="CB404" s="71"/>
      <c r="CC404" s="71"/>
      <c r="CD404" s="71"/>
      <c r="CE404" s="71"/>
      <c r="CF404" s="71"/>
      <c r="CG404" s="71"/>
      <c r="CH404" s="71"/>
      <c r="CI404" s="71"/>
      <c r="CJ404" s="71"/>
      <c r="CK404" s="71"/>
      <c r="CL404" s="71"/>
      <c r="CM404" s="71"/>
      <c r="CN404" s="71"/>
      <c r="CO404" s="71"/>
      <c r="CP404" s="71"/>
      <c r="CQ404" s="71"/>
      <c r="CR404" s="71"/>
      <c r="CS404" s="71"/>
      <c r="CT404" s="71"/>
      <c r="CU404" s="71"/>
      <c r="CV404" s="71"/>
      <c r="CW404" s="71"/>
      <c r="CX404" s="71"/>
    </row>
    <row r="405" spans="34:102" x14ac:dyDescent="0.25">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c r="BV405" s="71"/>
      <c r="BW405" s="71"/>
      <c r="BX405" s="71"/>
      <c r="BY405" s="71"/>
      <c r="BZ405" s="71"/>
      <c r="CA405" s="71"/>
      <c r="CB405" s="71"/>
      <c r="CC405" s="71"/>
      <c r="CD405" s="71"/>
      <c r="CE405" s="71"/>
      <c r="CF405" s="71"/>
      <c r="CG405" s="71"/>
      <c r="CH405" s="71"/>
      <c r="CI405" s="71"/>
      <c r="CJ405" s="71"/>
      <c r="CK405" s="71"/>
      <c r="CL405" s="71"/>
      <c r="CM405" s="71"/>
      <c r="CN405" s="71"/>
      <c r="CO405" s="71"/>
      <c r="CP405" s="71"/>
      <c r="CQ405" s="71"/>
      <c r="CR405" s="71"/>
      <c r="CS405" s="71"/>
      <c r="CT405" s="71"/>
      <c r="CU405" s="71"/>
      <c r="CV405" s="71"/>
      <c r="CW405" s="71"/>
      <c r="CX405" s="71"/>
    </row>
    <row r="406" spans="34:102" x14ac:dyDescent="0.25">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1"/>
      <c r="BY406" s="71"/>
      <c r="BZ406" s="71"/>
      <c r="CA406" s="71"/>
      <c r="CB406" s="71"/>
      <c r="CC406" s="71"/>
      <c r="CD406" s="71"/>
      <c r="CE406" s="71"/>
      <c r="CF406" s="71"/>
      <c r="CG406" s="71"/>
      <c r="CH406" s="71"/>
      <c r="CI406" s="71"/>
      <c r="CJ406" s="71"/>
      <c r="CK406" s="71"/>
      <c r="CL406" s="71"/>
      <c r="CM406" s="71"/>
      <c r="CN406" s="71"/>
      <c r="CO406" s="71"/>
      <c r="CP406" s="71"/>
      <c r="CQ406" s="71"/>
      <c r="CR406" s="71"/>
      <c r="CS406" s="71"/>
      <c r="CT406" s="71"/>
      <c r="CU406" s="71"/>
      <c r="CV406" s="71"/>
      <c r="CW406" s="71"/>
      <c r="CX406" s="71"/>
    </row>
    <row r="407" spans="34:102" x14ac:dyDescent="0.25">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c r="BV407" s="71"/>
      <c r="BW407" s="71"/>
      <c r="BX407" s="71"/>
      <c r="BY407" s="71"/>
      <c r="BZ407" s="71"/>
      <c r="CA407" s="71"/>
      <c r="CB407" s="71"/>
      <c r="CC407" s="71"/>
      <c r="CD407" s="71"/>
      <c r="CE407" s="71"/>
      <c r="CF407" s="71"/>
      <c r="CG407" s="71"/>
      <c r="CH407" s="71"/>
      <c r="CI407" s="71"/>
      <c r="CJ407" s="71"/>
      <c r="CK407" s="71"/>
      <c r="CL407" s="71"/>
      <c r="CM407" s="71"/>
      <c r="CN407" s="71"/>
      <c r="CO407" s="71"/>
      <c r="CP407" s="71"/>
      <c r="CQ407" s="71"/>
      <c r="CR407" s="71"/>
      <c r="CS407" s="71"/>
      <c r="CT407" s="71"/>
      <c r="CU407" s="71"/>
      <c r="CV407" s="71"/>
      <c r="CW407" s="71"/>
      <c r="CX407" s="71"/>
    </row>
    <row r="408" spans="34:102" x14ac:dyDescent="0.25">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c r="BV408" s="71"/>
      <c r="BW408" s="71"/>
      <c r="BX408" s="71"/>
      <c r="BY408" s="71"/>
      <c r="BZ408" s="71"/>
      <c r="CA408" s="71"/>
      <c r="CB408" s="71"/>
      <c r="CC408" s="71"/>
      <c r="CD408" s="71"/>
      <c r="CE408" s="71"/>
      <c r="CF408" s="71"/>
      <c r="CG408" s="71"/>
      <c r="CH408" s="71"/>
      <c r="CI408" s="71"/>
      <c r="CJ408" s="71"/>
      <c r="CK408" s="71"/>
      <c r="CL408" s="71"/>
      <c r="CM408" s="71"/>
      <c r="CN408" s="71"/>
      <c r="CO408" s="71"/>
      <c r="CP408" s="71"/>
      <c r="CQ408" s="71"/>
      <c r="CR408" s="71"/>
      <c r="CS408" s="71"/>
      <c r="CT408" s="71"/>
      <c r="CU408" s="71"/>
      <c r="CV408" s="71"/>
      <c r="CW408" s="71"/>
      <c r="CX408" s="71"/>
    </row>
    <row r="409" spans="34:102" x14ac:dyDescent="0.25">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c r="BV409" s="71"/>
      <c r="BW409" s="71"/>
      <c r="BX409" s="71"/>
      <c r="BY409" s="71"/>
      <c r="BZ409" s="71"/>
      <c r="CA409" s="71"/>
      <c r="CB409" s="71"/>
      <c r="CC409" s="71"/>
      <c r="CD409" s="71"/>
      <c r="CE409" s="71"/>
      <c r="CF409" s="71"/>
      <c r="CG409" s="71"/>
      <c r="CH409" s="71"/>
      <c r="CI409" s="71"/>
      <c r="CJ409" s="71"/>
      <c r="CK409" s="71"/>
      <c r="CL409" s="71"/>
      <c r="CM409" s="71"/>
      <c r="CN409" s="71"/>
      <c r="CO409" s="71"/>
      <c r="CP409" s="71"/>
      <c r="CQ409" s="71"/>
      <c r="CR409" s="71"/>
      <c r="CS409" s="71"/>
      <c r="CT409" s="71"/>
      <c r="CU409" s="71"/>
      <c r="CV409" s="71"/>
      <c r="CW409" s="71"/>
      <c r="CX409" s="71"/>
    </row>
    <row r="410" spans="34:102" x14ac:dyDescent="0.25">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c r="BV410" s="71"/>
      <c r="BW410" s="71"/>
      <c r="BX410" s="71"/>
      <c r="BY410" s="71"/>
      <c r="BZ410" s="71"/>
      <c r="CA410" s="71"/>
      <c r="CB410" s="71"/>
      <c r="CC410" s="71"/>
      <c r="CD410" s="71"/>
      <c r="CE410" s="71"/>
      <c r="CF410" s="71"/>
      <c r="CG410" s="71"/>
      <c r="CH410" s="71"/>
      <c r="CI410" s="71"/>
      <c r="CJ410" s="71"/>
      <c r="CK410" s="71"/>
      <c r="CL410" s="71"/>
      <c r="CM410" s="71"/>
      <c r="CN410" s="71"/>
      <c r="CO410" s="71"/>
      <c r="CP410" s="71"/>
      <c r="CQ410" s="71"/>
      <c r="CR410" s="71"/>
      <c r="CS410" s="71"/>
      <c r="CT410" s="71"/>
      <c r="CU410" s="71"/>
      <c r="CV410" s="71"/>
      <c r="CW410" s="71"/>
      <c r="CX410" s="71"/>
    </row>
    <row r="411" spans="34:102" x14ac:dyDescent="0.25">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c r="BV411" s="71"/>
      <c r="BW411" s="71"/>
      <c r="BX411" s="71"/>
      <c r="BY411" s="71"/>
      <c r="BZ411" s="71"/>
      <c r="CA411" s="71"/>
      <c r="CB411" s="71"/>
      <c r="CC411" s="71"/>
      <c r="CD411" s="71"/>
      <c r="CE411" s="71"/>
      <c r="CF411" s="71"/>
      <c r="CG411" s="71"/>
      <c r="CH411" s="71"/>
      <c r="CI411" s="71"/>
      <c r="CJ411" s="71"/>
      <c r="CK411" s="71"/>
      <c r="CL411" s="71"/>
      <c r="CM411" s="71"/>
      <c r="CN411" s="71"/>
      <c r="CO411" s="71"/>
      <c r="CP411" s="71"/>
      <c r="CQ411" s="71"/>
      <c r="CR411" s="71"/>
      <c r="CS411" s="71"/>
      <c r="CT411" s="71"/>
      <c r="CU411" s="71"/>
      <c r="CV411" s="71"/>
      <c r="CW411" s="71"/>
      <c r="CX411" s="71"/>
    </row>
    <row r="412" spans="34:102" x14ac:dyDescent="0.25">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c r="BV412" s="71"/>
      <c r="BW412" s="71"/>
      <c r="BX412" s="71"/>
      <c r="BY412" s="71"/>
      <c r="BZ412" s="71"/>
      <c r="CA412" s="71"/>
      <c r="CB412" s="71"/>
      <c r="CC412" s="71"/>
      <c r="CD412" s="71"/>
      <c r="CE412" s="71"/>
      <c r="CF412" s="71"/>
      <c r="CG412" s="71"/>
      <c r="CH412" s="71"/>
      <c r="CI412" s="71"/>
      <c r="CJ412" s="71"/>
      <c r="CK412" s="71"/>
      <c r="CL412" s="71"/>
      <c r="CM412" s="71"/>
      <c r="CN412" s="71"/>
      <c r="CO412" s="71"/>
      <c r="CP412" s="71"/>
      <c r="CQ412" s="71"/>
      <c r="CR412" s="71"/>
      <c r="CS412" s="71"/>
      <c r="CT412" s="71"/>
      <c r="CU412" s="71"/>
      <c r="CV412" s="71"/>
      <c r="CW412" s="71"/>
      <c r="CX412" s="71"/>
    </row>
    <row r="413" spans="34:102" x14ac:dyDescent="0.25">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c r="BV413" s="71"/>
      <c r="BW413" s="71"/>
      <c r="BX413" s="71"/>
      <c r="BY413" s="71"/>
      <c r="BZ413" s="71"/>
      <c r="CA413" s="71"/>
      <c r="CB413" s="71"/>
      <c r="CC413" s="71"/>
      <c r="CD413" s="71"/>
      <c r="CE413" s="71"/>
      <c r="CF413" s="71"/>
      <c r="CG413" s="71"/>
      <c r="CH413" s="71"/>
      <c r="CI413" s="71"/>
      <c r="CJ413" s="71"/>
      <c r="CK413" s="71"/>
      <c r="CL413" s="71"/>
      <c r="CM413" s="71"/>
      <c r="CN413" s="71"/>
      <c r="CO413" s="71"/>
      <c r="CP413" s="71"/>
      <c r="CQ413" s="71"/>
      <c r="CR413" s="71"/>
      <c r="CS413" s="71"/>
      <c r="CT413" s="71"/>
      <c r="CU413" s="71"/>
      <c r="CV413" s="71"/>
      <c r="CW413" s="71"/>
      <c r="CX413" s="71"/>
    </row>
    <row r="414" spans="34:102" x14ac:dyDescent="0.25">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c r="BV414" s="71"/>
      <c r="BW414" s="71"/>
      <c r="BX414" s="71"/>
      <c r="BY414" s="71"/>
      <c r="BZ414" s="71"/>
      <c r="CA414" s="71"/>
      <c r="CB414" s="71"/>
      <c r="CC414" s="71"/>
      <c r="CD414" s="71"/>
      <c r="CE414" s="71"/>
      <c r="CF414" s="71"/>
      <c r="CG414" s="71"/>
      <c r="CH414" s="71"/>
      <c r="CI414" s="71"/>
      <c r="CJ414" s="71"/>
      <c r="CK414" s="71"/>
      <c r="CL414" s="71"/>
      <c r="CM414" s="71"/>
      <c r="CN414" s="71"/>
      <c r="CO414" s="71"/>
      <c r="CP414" s="71"/>
      <c r="CQ414" s="71"/>
      <c r="CR414" s="71"/>
      <c r="CS414" s="71"/>
      <c r="CT414" s="71"/>
      <c r="CU414" s="71"/>
      <c r="CV414" s="71"/>
      <c r="CW414" s="71"/>
      <c r="CX414" s="71"/>
    </row>
    <row r="415" spans="34:102" x14ac:dyDescent="0.25">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1"/>
      <c r="BY415" s="71"/>
      <c r="BZ415" s="71"/>
      <c r="CA415" s="71"/>
      <c r="CB415" s="71"/>
      <c r="CC415" s="71"/>
      <c r="CD415" s="71"/>
      <c r="CE415" s="71"/>
      <c r="CF415" s="71"/>
      <c r="CG415" s="71"/>
      <c r="CH415" s="71"/>
      <c r="CI415" s="71"/>
      <c r="CJ415" s="71"/>
      <c r="CK415" s="71"/>
      <c r="CL415" s="71"/>
      <c r="CM415" s="71"/>
      <c r="CN415" s="71"/>
      <c r="CO415" s="71"/>
      <c r="CP415" s="71"/>
      <c r="CQ415" s="71"/>
      <c r="CR415" s="71"/>
      <c r="CS415" s="71"/>
      <c r="CT415" s="71"/>
      <c r="CU415" s="71"/>
      <c r="CV415" s="71"/>
      <c r="CW415" s="71"/>
      <c r="CX415" s="71"/>
    </row>
    <row r="416" spans="34:102" x14ac:dyDescent="0.25">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c r="BV416" s="71"/>
      <c r="BW416" s="71"/>
      <c r="BX416" s="71"/>
      <c r="BY416" s="71"/>
      <c r="BZ416" s="71"/>
      <c r="CA416" s="71"/>
      <c r="CB416" s="71"/>
      <c r="CC416" s="71"/>
      <c r="CD416" s="71"/>
      <c r="CE416" s="71"/>
      <c r="CF416" s="71"/>
      <c r="CG416" s="71"/>
      <c r="CH416" s="71"/>
      <c r="CI416" s="71"/>
      <c r="CJ416" s="71"/>
      <c r="CK416" s="71"/>
      <c r="CL416" s="71"/>
      <c r="CM416" s="71"/>
      <c r="CN416" s="71"/>
      <c r="CO416" s="71"/>
      <c r="CP416" s="71"/>
      <c r="CQ416" s="71"/>
      <c r="CR416" s="71"/>
      <c r="CS416" s="71"/>
      <c r="CT416" s="71"/>
      <c r="CU416" s="71"/>
      <c r="CV416" s="71"/>
      <c r="CW416" s="71"/>
      <c r="CX416" s="71"/>
    </row>
    <row r="417" spans="34:102" x14ac:dyDescent="0.25">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c r="BV417" s="71"/>
      <c r="BW417" s="71"/>
      <c r="BX417" s="71"/>
      <c r="BY417" s="71"/>
      <c r="BZ417" s="71"/>
      <c r="CA417" s="71"/>
      <c r="CB417" s="71"/>
      <c r="CC417" s="71"/>
      <c r="CD417" s="71"/>
      <c r="CE417" s="71"/>
      <c r="CF417" s="71"/>
      <c r="CG417" s="71"/>
      <c r="CH417" s="71"/>
      <c r="CI417" s="71"/>
      <c r="CJ417" s="71"/>
      <c r="CK417" s="71"/>
      <c r="CL417" s="71"/>
      <c r="CM417" s="71"/>
      <c r="CN417" s="71"/>
      <c r="CO417" s="71"/>
      <c r="CP417" s="71"/>
      <c r="CQ417" s="71"/>
      <c r="CR417" s="71"/>
      <c r="CS417" s="71"/>
      <c r="CT417" s="71"/>
      <c r="CU417" s="71"/>
      <c r="CV417" s="71"/>
      <c r="CW417" s="71"/>
      <c r="CX417" s="71"/>
    </row>
    <row r="418" spans="34:102" x14ac:dyDescent="0.25">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c r="BV418" s="71"/>
      <c r="BW418" s="71"/>
      <c r="BX418" s="71"/>
      <c r="BY418" s="71"/>
      <c r="BZ418" s="71"/>
      <c r="CA418" s="71"/>
      <c r="CB418" s="71"/>
      <c r="CC418" s="71"/>
      <c r="CD418" s="71"/>
      <c r="CE418" s="71"/>
      <c r="CF418" s="71"/>
      <c r="CG418" s="71"/>
      <c r="CH418" s="71"/>
      <c r="CI418" s="71"/>
      <c r="CJ418" s="71"/>
      <c r="CK418" s="71"/>
      <c r="CL418" s="71"/>
      <c r="CM418" s="71"/>
      <c r="CN418" s="71"/>
      <c r="CO418" s="71"/>
      <c r="CP418" s="71"/>
      <c r="CQ418" s="71"/>
      <c r="CR418" s="71"/>
      <c r="CS418" s="71"/>
      <c r="CT418" s="71"/>
      <c r="CU418" s="71"/>
      <c r="CV418" s="71"/>
      <c r="CW418" s="71"/>
      <c r="CX418" s="71"/>
    </row>
    <row r="419" spans="34:102" x14ac:dyDescent="0.25">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c r="BV419" s="71"/>
      <c r="BW419" s="71"/>
      <c r="BX419" s="71"/>
      <c r="BY419" s="71"/>
      <c r="BZ419" s="71"/>
      <c r="CA419" s="71"/>
      <c r="CB419" s="71"/>
      <c r="CC419" s="71"/>
      <c r="CD419" s="71"/>
      <c r="CE419" s="71"/>
      <c r="CF419" s="71"/>
      <c r="CG419" s="71"/>
      <c r="CH419" s="71"/>
      <c r="CI419" s="71"/>
      <c r="CJ419" s="71"/>
      <c r="CK419" s="71"/>
      <c r="CL419" s="71"/>
      <c r="CM419" s="71"/>
      <c r="CN419" s="71"/>
      <c r="CO419" s="71"/>
      <c r="CP419" s="71"/>
      <c r="CQ419" s="71"/>
      <c r="CR419" s="71"/>
      <c r="CS419" s="71"/>
      <c r="CT419" s="71"/>
      <c r="CU419" s="71"/>
      <c r="CV419" s="71"/>
      <c r="CW419" s="71"/>
      <c r="CX419" s="71"/>
    </row>
    <row r="420" spans="34:102" x14ac:dyDescent="0.25">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c r="BV420" s="71"/>
      <c r="BW420" s="71"/>
      <c r="BX420" s="71"/>
      <c r="BY420" s="71"/>
      <c r="BZ420" s="71"/>
      <c r="CA420" s="71"/>
      <c r="CB420" s="71"/>
      <c r="CC420" s="71"/>
      <c r="CD420" s="71"/>
      <c r="CE420" s="71"/>
      <c r="CF420" s="71"/>
      <c r="CG420" s="71"/>
      <c r="CH420" s="71"/>
      <c r="CI420" s="71"/>
      <c r="CJ420" s="71"/>
      <c r="CK420" s="71"/>
      <c r="CL420" s="71"/>
      <c r="CM420" s="71"/>
      <c r="CN420" s="71"/>
      <c r="CO420" s="71"/>
      <c r="CP420" s="71"/>
      <c r="CQ420" s="71"/>
      <c r="CR420" s="71"/>
      <c r="CS420" s="71"/>
      <c r="CT420" s="71"/>
      <c r="CU420" s="71"/>
      <c r="CV420" s="71"/>
      <c r="CW420" s="71"/>
      <c r="CX420" s="71"/>
    </row>
    <row r="421" spans="34:102" x14ac:dyDescent="0.25">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c r="BV421" s="71"/>
      <c r="BW421" s="71"/>
      <c r="BX421" s="71"/>
      <c r="BY421" s="71"/>
      <c r="BZ421" s="71"/>
      <c r="CA421" s="71"/>
      <c r="CB421" s="71"/>
      <c r="CC421" s="71"/>
      <c r="CD421" s="71"/>
      <c r="CE421" s="71"/>
      <c r="CF421" s="71"/>
      <c r="CG421" s="71"/>
      <c r="CH421" s="71"/>
      <c r="CI421" s="71"/>
      <c r="CJ421" s="71"/>
      <c r="CK421" s="71"/>
      <c r="CL421" s="71"/>
      <c r="CM421" s="71"/>
      <c r="CN421" s="71"/>
      <c r="CO421" s="71"/>
      <c r="CP421" s="71"/>
      <c r="CQ421" s="71"/>
      <c r="CR421" s="71"/>
      <c r="CS421" s="71"/>
      <c r="CT421" s="71"/>
      <c r="CU421" s="71"/>
      <c r="CV421" s="71"/>
      <c r="CW421" s="71"/>
      <c r="CX421" s="71"/>
    </row>
    <row r="422" spans="34:102" x14ac:dyDescent="0.25">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c r="BV422" s="71"/>
      <c r="BW422" s="71"/>
      <c r="BX422" s="71"/>
      <c r="BY422" s="71"/>
      <c r="BZ422" s="71"/>
      <c r="CA422" s="71"/>
      <c r="CB422" s="71"/>
      <c r="CC422" s="71"/>
      <c r="CD422" s="71"/>
      <c r="CE422" s="71"/>
      <c r="CF422" s="71"/>
      <c r="CG422" s="71"/>
      <c r="CH422" s="71"/>
      <c r="CI422" s="71"/>
      <c r="CJ422" s="71"/>
      <c r="CK422" s="71"/>
      <c r="CL422" s="71"/>
      <c r="CM422" s="71"/>
      <c r="CN422" s="71"/>
      <c r="CO422" s="71"/>
      <c r="CP422" s="71"/>
      <c r="CQ422" s="71"/>
      <c r="CR422" s="71"/>
      <c r="CS422" s="71"/>
      <c r="CT422" s="71"/>
      <c r="CU422" s="71"/>
      <c r="CV422" s="71"/>
      <c r="CW422" s="71"/>
      <c r="CX422" s="71"/>
    </row>
    <row r="423" spans="34:102" x14ac:dyDescent="0.25">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c r="BV423" s="71"/>
      <c r="BW423" s="71"/>
      <c r="BX423" s="71"/>
      <c r="BY423" s="71"/>
      <c r="BZ423" s="71"/>
      <c r="CA423" s="71"/>
      <c r="CB423" s="71"/>
      <c r="CC423" s="71"/>
      <c r="CD423" s="71"/>
      <c r="CE423" s="71"/>
      <c r="CF423" s="71"/>
      <c r="CG423" s="71"/>
      <c r="CH423" s="71"/>
      <c r="CI423" s="71"/>
      <c r="CJ423" s="71"/>
      <c r="CK423" s="71"/>
      <c r="CL423" s="71"/>
      <c r="CM423" s="71"/>
      <c r="CN423" s="71"/>
      <c r="CO423" s="71"/>
      <c r="CP423" s="71"/>
      <c r="CQ423" s="71"/>
      <c r="CR423" s="71"/>
      <c r="CS423" s="71"/>
      <c r="CT423" s="71"/>
      <c r="CU423" s="71"/>
      <c r="CV423" s="71"/>
      <c r="CW423" s="71"/>
      <c r="CX423" s="71"/>
    </row>
    <row r="424" spans="34:102" x14ac:dyDescent="0.25">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c r="CN424" s="71"/>
      <c r="CO424" s="71"/>
      <c r="CP424" s="71"/>
      <c r="CQ424" s="71"/>
      <c r="CR424" s="71"/>
      <c r="CS424" s="71"/>
      <c r="CT424" s="71"/>
      <c r="CU424" s="71"/>
      <c r="CV424" s="71"/>
      <c r="CW424" s="71"/>
      <c r="CX424" s="71"/>
    </row>
    <row r="425" spans="34:102" x14ac:dyDescent="0.25">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1"/>
      <c r="BY425" s="71"/>
      <c r="BZ425" s="71"/>
      <c r="CA425" s="71"/>
      <c r="CB425" s="71"/>
      <c r="CC425" s="71"/>
      <c r="CD425" s="71"/>
      <c r="CE425" s="71"/>
      <c r="CF425" s="71"/>
      <c r="CG425" s="71"/>
      <c r="CH425" s="71"/>
      <c r="CI425" s="71"/>
      <c r="CJ425" s="71"/>
      <c r="CK425" s="71"/>
      <c r="CL425" s="71"/>
      <c r="CM425" s="71"/>
      <c r="CN425" s="71"/>
      <c r="CO425" s="71"/>
      <c r="CP425" s="71"/>
      <c r="CQ425" s="71"/>
      <c r="CR425" s="71"/>
      <c r="CS425" s="71"/>
      <c r="CT425" s="71"/>
      <c r="CU425" s="71"/>
      <c r="CV425" s="71"/>
      <c r="CW425" s="71"/>
      <c r="CX425" s="71"/>
    </row>
    <row r="426" spans="34:102" x14ac:dyDescent="0.25">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c r="BV426" s="71"/>
      <c r="BW426" s="71"/>
      <c r="BX426" s="71"/>
      <c r="BY426" s="71"/>
      <c r="BZ426" s="71"/>
      <c r="CA426" s="71"/>
      <c r="CB426" s="71"/>
      <c r="CC426" s="71"/>
      <c r="CD426" s="71"/>
      <c r="CE426" s="71"/>
      <c r="CF426" s="71"/>
      <c r="CG426" s="71"/>
      <c r="CH426" s="71"/>
      <c r="CI426" s="71"/>
      <c r="CJ426" s="71"/>
      <c r="CK426" s="71"/>
      <c r="CL426" s="71"/>
      <c r="CM426" s="71"/>
      <c r="CN426" s="71"/>
      <c r="CO426" s="71"/>
      <c r="CP426" s="71"/>
      <c r="CQ426" s="71"/>
      <c r="CR426" s="71"/>
      <c r="CS426" s="71"/>
      <c r="CT426" s="71"/>
      <c r="CU426" s="71"/>
      <c r="CV426" s="71"/>
      <c r="CW426" s="71"/>
      <c r="CX426" s="71"/>
    </row>
    <row r="427" spans="34:102" x14ac:dyDescent="0.25">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c r="BV427" s="71"/>
      <c r="BW427" s="71"/>
      <c r="BX427" s="71"/>
      <c r="BY427" s="71"/>
      <c r="BZ427" s="71"/>
      <c r="CA427" s="71"/>
      <c r="CB427" s="71"/>
      <c r="CC427" s="71"/>
      <c r="CD427" s="71"/>
      <c r="CE427" s="71"/>
      <c r="CF427" s="71"/>
      <c r="CG427" s="71"/>
      <c r="CH427" s="71"/>
      <c r="CI427" s="71"/>
      <c r="CJ427" s="71"/>
      <c r="CK427" s="71"/>
      <c r="CL427" s="71"/>
      <c r="CM427" s="71"/>
      <c r="CN427" s="71"/>
      <c r="CO427" s="71"/>
      <c r="CP427" s="71"/>
      <c r="CQ427" s="71"/>
      <c r="CR427" s="71"/>
      <c r="CS427" s="71"/>
      <c r="CT427" s="71"/>
      <c r="CU427" s="71"/>
      <c r="CV427" s="71"/>
      <c r="CW427" s="71"/>
      <c r="CX427" s="71"/>
    </row>
    <row r="428" spans="34:102" x14ac:dyDescent="0.25">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c r="BV428" s="71"/>
      <c r="BW428" s="71"/>
      <c r="BX428" s="71"/>
      <c r="BY428" s="71"/>
      <c r="BZ428" s="71"/>
      <c r="CA428" s="71"/>
      <c r="CB428" s="71"/>
      <c r="CC428" s="71"/>
      <c r="CD428" s="71"/>
      <c r="CE428" s="71"/>
      <c r="CF428" s="71"/>
      <c r="CG428" s="71"/>
      <c r="CH428" s="71"/>
      <c r="CI428" s="71"/>
      <c r="CJ428" s="71"/>
      <c r="CK428" s="71"/>
      <c r="CL428" s="71"/>
      <c r="CM428" s="71"/>
      <c r="CN428" s="71"/>
      <c r="CO428" s="71"/>
      <c r="CP428" s="71"/>
      <c r="CQ428" s="71"/>
      <c r="CR428" s="71"/>
      <c r="CS428" s="71"/>
      <c r="CT428" s="71"/>
      <c r="CU428" s="71"/>
      <c r="CV428" s="71"/>
      <c r="CW428" s="71"/>
      <c r="CX428" s="71"/>
    </row>
    <row r="429" spans="34:102" x14ac:dyDescent="0.25">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c r="BV429" s="71"/>
      <c r="BW429" s="71"/>
      <c r="BX429" s="71"/>
      <c r="BY429" s="71"/>
      <c r="BZ429" s="71"/>
      <c r="CA429" s="71"/>
      <c r="CB429" s="71"/>
      <c r="CC429" s="71"/>
      <c r="CD429" s="71"/>
      <c r="CE429" s="71"/>
      <c r="CF429" s="71"/>
      <c r="CG429" s="71"/>
      <c r="CH429" s="71"/>
      <c r="CI429" s="71"/>
      <c r="CJ429" s="71"/>
      <c r="CK429" s="71"/>
      <c r="CL429" s="71"/>
      <c r="CM429" s="71"/>
      <c r="CN429" s="71"/>
      <c r="CO429" s="71"/>
      <c r="CP429" s="71"/>
      <c r="CQ429" s="71"/>
      <c r="CR429" s="71"/>
      <c r="CS429" s="71"/>
      <c r="CT429" s="71"/>
      <c r="CU429" s="71"/>
      <c r="CV429" s="71"/>
      <c r="CW429" s="71"/>
      <c r="CX429" s="71"/>
    </row>
    <row r="430" spans="34:102" x14ac:dyDescent="0.25">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c r="BV430" s="71"/>
      <c r="BW430" s="71"/>
      <c r="BX430" s="71"/>
      <c r="BY430" s="71"/>
      <c r="BZ430" s="71"/>
      <c r="CA430" s="71"/>
      <c r="CB430" s="71"/>
      <c r="CC430" s="71"/>
      <c r="CD430" s="71"/>
      <c r="CE430" s="71"/>
      <c r="CF430" s="71"/>
      <c r="CG430" s="71"/>
      <c r="CH430" s="71"/>
      <c r="CI430" s="71"/>
      <c r="CJ430" s="71"/>
      <c r="CK430" s="71"/>
      <c r="CL430" s="71"/>
      <c r="CM430" s="71"/>
      <c r="CN430" s="71"/>
      <c r="CO430" s="71"/>
      <c r="CP430" s="71"/>
      <c r="CQ430" s="71"/>
      <c r="CR430" s="71"/>
      <c r="CS430" s="71"/>
      <c r="CT430" s="71"/>
      <c r="CU430" s="71"/>
      <c r="CV430" s="71"/>
      <c r="CW430" s="71"/>
      <c r="CX430" s="71"/>
    </row>
    <row r="431" spans="34:102" x14ac:dyDescent="0.25">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c r="CA431" s="71"/>
      <c r="CB431" s="71"/>
      <c r="CC431" s="71"/>
      <c r="CD431" s="71"/>
      <c r="CE431" s="71"/>
      <c r="CF431" s="71"/>
      <c r="CG431" s="71"/>
      <c r="CH431" s="71"/>
      <c r="CI431" s="71"/>
      <c r="CJ431" s="71"/>
      <c r="CK431" s="71"/>
      <c r="CL431" s="71"/>
      <c r="CM431" s="71"/>
      <c r="CN431" s="71"/>
      <c r="CO431" s="71"/>
      <c r="CP431" s="71"/>
      <c r="CQ431" s="71"/>
      <c r="CR431" s="71"/>
      <c r="CS431" s="71"/>
      <c r="CT431" s="71"/>
      <c r="CU431" s="71"/>
      <c r="CV431" s="71"/>
      <c r="CW431" s="71"/>
      <c r="CX431" s="71"/>
    </row>
    <row r="432" spans="34:102" x14ac:dyDescent="0.25">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c r="CA432" s="71"/>
      <c r="CB432" s="71"/>
      <c r="CC432" s="71"/>
      <c r="CD432" s="71"/>
      <c r="CE432" s="71"/>
      <c r="CF432" s="71"/>
      <c r="CG432" s="71"/>
      <c r="CH432" s="71"/>
      <c r="CI432" s="71"/>
      <c r="CJ432" s="71"/>
      <c r="CK432" s="71"/>
      <c r="CL432" s="71"/>
      <c r="CM432" s="71"/>
      <c r="CN432" s="71"/>
      <c r="CO432" s="71"/>
      <c r="CP432" s="71"/>
      <c r="CQ432" s="71"/>
      <c r="CR432" s="71"/>
      <c r="CS432" s="71"/>
      <c r="CT432" s="71"/>
      <c r="CU432" s="71"/>
      <c r="CV432" s="71"/>
      <c r="CW432" s="71"/>
      <c r="CX432" s="71"/>
    </row>
    <row r="433" spans="34:102" x14ac:dyDescent="0.25">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c r="CA433" s="71"/>
      <c r="CB433" s="71"/>
      <c r="CC433" s="71"/>
      <c r="CD433" s="71"/>
      <c r="CE433" s="71"/>
      <c r="CF433" s="71"/>
      <c r="CG433" s="71"/>
      <c r="CH433" s="71"/>
      <c r="CI433" s="71"/>
      <c r="CJ433" s="71"/>
      <c r="CK433" s="71"/>
      <c r="CL433" s="71"/>
      <c r="CM433" s="71"/>
      <c r="CN433" s="71"/>
      <c r="CO433" s="71"/>
      <c r="CP433" s="71"/>
      <c r="CQ433" s="71"/>
      <c r="CR433" s="71"/>
      <c r="CS433" s="71"/>
      <c r="CT433" s="71"/>
      <c r="CU433" s="71"/>
      <c r="CV433" s="71"/>
      <c r="CW433" s="71"/>
      <c r="CX433" s="71"/>
    </row>
    <row r="434" spans="34:102" x14ac:dyDescent="0.25">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c r="BV434" s="71"/>
      <c r="BW434" s="71"/>
      <c r="BX434" s="71"/>
      <c r="BY434" s="71"/>
      <c r="BZ434" s="71"/>
      <c r="CA434" s="71"/>
      <c r="CB434" s="71"/>
      <c r="CC434" s="71"/>
      <c r="CD434" s="71"/>
      <c r="CE434" s="71"/>
      <c r="CF434" s="71"/>
      <c r="CG434" s="71"/>
      <c r="CH434" s="71"/>
      <c r="CI434" s="71"/>
      <c r="CJ434" s="71"/>
      <c r="CK434" s="71"/>
      <c r="CL434" s="71"/>
      <c r="CM434" s="71"/>
      <c r="CN434" s="71"/>
      <c r="CO434" s="71"/>
      <c r="CP434" s="71"/>
      <c r="CQ434" s="71"/>
      <c r="CR434" s="71"/>
      <c r="CS434" s="71"/>
      <c r="CT434" s="71"/>
      <c r="CU434" s="71"/>
      <c r="CV434" s="71"/>
      <c r="CW434" s="71"/>
      <c r="CX434" s="71"/>
    </row>
    <row r="435" spans="34:102" x14ac:dyDescent="0.25">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c r="BV435" s="71"/>
      <c r="BW435" s="71"/>
      <c r="BX435" s="71"/>
      <c r="BY435" s="71"/>
      <c r="BZ435" s="71"/>
      <c r="CA435" s="71"/>
      <c r="CB435" s="71"/>
      <c r="CC435" s="71"/>
      <c r="CD435" s="71"/>
      <c r="CE435" s="71"/>
      <c r="CF435" s="71"/>
      <c r="CG435" s="71"/>
      <c r="CH435" s="71"/>
      <c r="CI435" s="71"/>
      <c r="CJ435" s="71"/>
      <c r="CK435" s="71"/>
      <c r="CL435" s="71"/>
      <c r="CM435" s="71"/>
      <c r="CN435" s="71"/>
      <c r="CO435" s="71"/>
      <c r="CP435" s="71"/>
      <c r="CQ435" s="71"/>
      <c r="CR435" s="71"/>
      <c r="CS435" s="71"/>
      <c r="CT435" s="71"/>
      <c r="CU435" s="71"/>
      <c r="CV435" s="71"/>
      <c r="CW435" s="71"/>
      <c r="CX435" s="71"/>
    </row>
    <row r="436" spans="34:102" x14ac:dyDescent="0.25">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c r="BV436" s="71"/>
      <c r="BW436" s="71"/>
      <c r="BX436" s="71"/>
      <c r="BY436" s="71"/>
      <c r="BZ436" s="71"/>
      <c r="CA436" s="71"/>
      <c r="CB436" s="71"/>
      <c r="CC436" s="71"/>
      <c r="CD436" s="71"/>
      <c r="CE436" s="71"/>
      <c r="CF436" s="71"/>
      <c r="CG436" s="71"/>
      <c r="CH436" s="71"/>
      <c r="CI436" s="71"/>
      <c r="CJ436" s="71"/>
      <c r="CK436" s="71"/>
      <c r="CL436" s="71"/>
      <c r="CM436" s="71"/>
      <c r="CN436" s="71"/>
      <c r="CO436" s="71"/>
      <c r="CP436" s="71"/>
      <c r="CQ436" s="71"/>
      <c r="CR436" s="71"/>
      <c r="CS436" s="71"/>
      <c r="CT436" s="71"/>
      <c r="CU436" s="71"/>
      <c r="CV436" s="71"/>
      <c r="CW436" s="71"/>
      <c r="CX436" s="71"/>
    </row>
    <row r="437" spans="34:102" x14ac:dyDescent="0.25">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c r="BV437" s="71"/>
      <c r="BW437" s="71"/>
      <c r="BX437" s="71"/>
      <c r="BY437" s="71"/>
      <c r="BZ437" s="71"/>
      <c r="CA437" s="71"/>
      <c r="CB437" s="71"/>
      <c r="CC437" s="71"/>
      <c r="CD437" s="71"/>
      <c r="CE437" s="71"/>
      <c r="CF437" s="71"/>
      <c r="CG437" s="71"/>
      <c r="CH437" s="71"/>
      <c r="CI437" s="71"/>
      <c r="CJ437" s="71"/>
      <c r="CK437" s="71"/>
      <c r="CL437" s="71"/>
      <c r="CM437" s="71"/>
      <c r="CN437" s="71"/>
      <c r="CO437" s="71"/>
      <c r="CP437" s="71"/>
      <c r="CQ437" s="71"/>
      <c r="CR437" s="71"/>
      <c r="CS437" s="71"/>
      <c r="CT437" s="71"/>
      <c r="CU437" s="71"/>
      <c r="CV437" s="71"/>
      <c r="CW437" s="71"/>
      <c r="CX437" s="71"/>
    </row>
    <row r="438" spans="34:102" x14ac:dyDescent="0.25">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c r="BV438" s="71"/>
      <c r="BW438" s="71"/>
      <c r="BX438" s="71"/>
      <c r="BY438" s="71"/>
      <c r="BZ438" s="71"/>
      <c r="CA438" s="71"/>
      <c r="CB438" s="71"/>
      <c r="CC438" s="71"/>
      <c r="CD438" s="71"/>
      <c r="CE438" s="71"/>
      <c r="CF438" s="71"/>
      <c r="CG438" s="71"/>
      <c r="CH438" s="71"/>
      <c r="CI438" s="71"/>
      <c r="CJ438" s="71"/>
      <c r="CK438" s="71"/>
      <c r="CL438" s="71"/>
      <c r="CM438" s="71"/>
      <c r="CN438" s="71"/>
      <c r="CO438" s="71"/>
      <c r="CP438" s="71"/>
      <c r="CQ438" s="71"/>
      <c r="CR438" s="71"/>
      <c r="CS438" s="71"/>
      <c r="CT438" s="71"/>
      <c r="CU438" s="71"/>
      <c r="CV438" s="71"/>
      <c r="CW438" s="71"/>
      <c r="CX438" s="71"/>
    </row>
    <row r="439" spans="34:102" x14ac:dyDescent="0.25">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c r="BV439" s="71"/>
      <c r="BW439" s="71"/>
      <c r="BX439" s="71"/>
      <c r="BY439" s="71"/>
      <c r="BZ439" s="71"/>
      <c r="CA439" s="71"/>
      <c r="CB439" s="71"/>
      <c r="CC439" s="71"/>
      <c r="CD439" s="71"/>
      <c r="CE439" s="71"/>
      <c r="CF439" s="71"/>
      <c r="CG439" s="71"/>
      <c r="CH439" s="71"/>
      <c r="CI439" s="71"/>
      <c r="CJ439" s="71"/>
      <c r="CK439" s="71"/>
      <c r="CL439" s="71"/>
      <c r="CM439" s="71"/>
      <c r="CN439" s="71"/>
      <c r="CO439" s="71"/>
      <c r="CP439" s="71"/>
      <c r="CQ439" s="71"/>
      <c r="CR439" s="71"/>
      <c r="CS439" s="71"/>
      <c r="CT439" s="71"/>
      <c r="CU439" s="71"/>
      <c r="CV439" s="71"/>
      <c r="CW439" s="71"/>
      <c r="CX439" s="71"/>
    </row>
    <row r="440" spans="34:102" x14ac:dyDescent="0.25">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c r="BV440" s="71"/>
      <c r="BW440" s="71"/>
      <c r="BX440" s="71"/>
      <c r="BY440" s="71"/>
      <c r="BZ440" s="71"/>
      <c r="CA440" s="71"/>
      <c r="CB440" s="71"/>
      <c r="CC440" s="71"/>
      <c r="CD440" s="71"/>
      <c r="CE440" s="71"/>
      <c r="CF440" s="71"/>
      <c r="CG440" s="71"/>
      <c r="CH440" s="71"/>
      <c r="CI440" s="71"/>
      <c r="CJ440" s="71"/>
      <c r="CK440" s="71"/>
      <c r="CL440" s="71"/>
      <c r="CM440" s="71"/>
      <c r="CN440" s="71"/>
      <c r="CO440" s="71"/>
      <c r="CP440" s="71"/>
      <c r="CQ440" s="71"/>
      <c r="CR440" s="71"/>
      <c r="CS440" s="71"/>
      <c r="CT440" s="71"/>
      <c r="CU440" s="71"/>
      <c r="CV440" s="71"/>
      <c r="CW440" s="71"/>
      <c r="CX440" s="71"/>
    </row>
    <row r="441" spans="34:102" x14ac:dyDescent="0.25">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c r="CA441" s="71"/>
      <c r="CB441" s="71"/>
      <c r="CC441" s="71"/>
      <c r="CD441" s="71"/>
      <c r="CE441" s="71"/>
      <c r="CF441" s="71"/>
      <c r="CG441" s="71"/>
      <c r="CH441" s="71"/>
      <c r="CI441" s="71"/>
      <c r="CJ441" s="71"/>
      <c r="CK441" s="71"/>
      <c r="CL441" s="71"/>
      <c r="CM441" s="71"/>
      <c r="CN441" s="71"/>
      <c r="CO441" s="71"/>
      <c r="CP441" s="71"/>
      <c r="CQ441" s="71"/>
      <c r="CR441" s="71"/>
      <c r="CS441" s="71"/>
      <c r="CT441" s="71"/>
      <c r="CU441" s="71"/>
      <c r="CV441" s="71"/>
      <c r="CW441" s="71"/>
      <c r="CX441" s="71"/>
    </row>
    <row r="442" spans="34:102" x14ac:dyDescent="0.25">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c r="CA442" s="71"/>
      <c r="CB442" s="71"/>
      <c r="CC442" s="71"/>
      <c r="CD442" s="71"/>
      <c r="CE442" s="71"/>
      <c r="CF442" s="71"/>
      <c r="CG442" s="71"/>
      <c r="CH442" s="71"/>
      <c r="CI442" s="71"/>
      <c r="CJ442" s="71"/>
      <c r="CK442" s="71"/>
      <c r="CL442" s="71"/>
      <c r="CM442" s="71"/>
      <c r="CN442" s="71"/>
      <c r="CO442" s="71"/>
      <c r="CP442" s="71"/>
      <c r="CQ442" s="71"/>
      <c r="CR442" s="71"/>
      <c r="CS442" s="71"/>
      <c r="CT442" s="71"/>
      <c r="CU442" s="71"/>
      <c r="CV442" s="71"/>
      <c r="CW442" s="71"/>
      <c r="CX442" s="71"/>
    </row>
    <row r="443" spans="34:102" x14ac:dyDescent="0.25">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c r="CA443" s="71"/>
      <c r="CB443" s="71"/>
      <c r="CC443" s="71"/>
      <c r="CD443" s="71"/>
      <c r="CE443" s="71"/>
      <c r="CF443" s="71"/>
      <c r="CG443" s="71"/>
      <c r="CH443" s="71"/>
      <c r="CI443" s="71"/>
      <c r="CJ443" s="71"/>
      <c r="CK443" s="71"/>
      <c r="CL443" s="71"/>
      <c r="CM443" s="71"/>
      <c r="CN443" s="71"/>
      <c r="CO443" s="71"/>
      <c r="CP443" s="71"/>
      <c r="CQ443" s="71"/>
      <c r="CR443" s="71"/>
      <c r="CS443" s="71"/>
      <c r="CT443" s="71"/>
      <c r="CU443" s="71"/>
      <c r="CV443" s="71"/>
      <c r="CW443" s="71"/>
      <c r="CX443" s="71"/>
    </row>
    <row r="444" spans="34:102" x14ac:dyDescent="0.25">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c r="CA444" s="71"/>
      <c r="CB444" s="71"/>
      <c r="CC444" s="71"/>
      <c r="CD444" s="71"/>
      <c r="CE444" s="71"/>
      <c r="CF444" s="71"/>
      <c r="CG444" s="71"/>
      <c r="CH444" s="71"/>
      <c r="CI444" s="71"/>
      <c r="CJ444" s="71"/>
      <c r="CK444" s="71"/>
      <c r="CL444" s="71"/>
      <c r="CM444" s="71"/>
      <c r="CN444" s="71"/>
      <c r="CO444" s="71"/>
      <c r="CP444" s="71"/>
      <c r="CQ444" s="71"/>
      <c r="CR444" s="71"/>
      <c r="CS444" s="71"/>
      <c r="CT444" s="71"/>
      <c r="CU444" s="71"/>
      <c r="CV444" s="71"/>
      <c r="CW444" s="71"/>
      <c r="CX444" s="71"/>
    </row>
    <row r="445" spans="34:102" x14ac:dyDescent="0.25">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c r="CA445" s="71"/>
      <c r="CB445" s="71"/>
      <c r="CC445" s="71"/>
      <c r="CD445" s="71"/>
      <c r="CE445" s="71"/>
      <c r="CF445" s="71"/>
      <c r="CG445" s="71"/>
      <c r="CH445" s="71"/>
      <c r="CI445" s="71"/>
      <c r="CJ445" s="71"/>
      <c r="CK445" s="71"/>
      <c r="CL445" s="71"/>
      <c r="CM445" s="71"/>
      <c r="CN445" s="71"/>
      <c r="CO445" s="71"/>
      <c r="CP445" s="71"/>
      <c r="CQ445" s="71"/>
      <c r="CR445" s="71"/>
      <c r="CS445" s="71"/>
      <c r="CT445" s="71"/>
      <c r="CU445" s="71"/>
      <c r="CV445" s="71"/>
      <c r="CW445" s="71"/>
      <c r="CX445" s="71"/>
    </row>
    <row r="446" spans="34:102" x14ac:dyDescent="0.25">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c r="CA446" s="71"/>
      <c r="CB446" s="71"/>
      <c r="CC446" s="71"/>
      <c r="CD446" s="71"/>
      <c r="CE446" s="71"/>
      <c r="CF446" s="71"/>
      <c r="CG446" s="71"/>
      <c r="CH446" s="71"/>
      <c r="CI446" s="71"/>
      <c r="CJ446" s="71"/>
      <c r="CK446" s="71"/>
      <c r="CL446" s="71"/>
      <c r="CM446" s="71"/>
      <c r="CN446" s="71"/>
      <c r="CO446" s="71"/>
      <c r="CP446" s="71"/>
      <c r="CQ446" s="71"/>
      <c r="CR446" s="71"/>
      <c r="CS446" s="71"/>
      <c r="CT446" s="71"/>
      <c r="CU446" s="71"/>
      <c r="CV446" s="71"/>
      <c r="CW446" s="71"/>
      <c r="CX446" s="71"/>
    </row>
    <row r="447" spans="34:102" x14ac:dyDescent="0.25">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c r="CA447" s="71"/>
      <c r="CB447" s="71"/>
      <c r="CC447" s="71"/>
      <c r="CD447" s="71"/>
      <c r="CE447" s="71"/>
      <c r="CF447" s="71"/>
      <c r="CG447" s="71"/>
      <c r="CH447" s="71"/>
      <c r="CI447" s="71"/>
      <c r="CJ447" s="71"/>
      <c r="CK447" s="71"/>
      <c r="CL447" s="71"/>
      <c r="CM447" s="71"/>
      <c r="CN447" s="71"/>
      <c r="CO447" s="71"/>
      <c r="CP447" s="71"/>
      <c r="CQ447" s="71"/>
      <c r="CR447" s="71"/>
      <c r="CS447" s="71"/>
      <c r="CT447" s="71"/>
      <c r="CU447" s="71"/>
      <c r="CV447" s="71"/>
      <c r="CW447" s="71"/>
      <c r="CX447" s="71"/>
    </row>
    <row r="448" spans="34:102" x14ac:dyDescent="0.25">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c r="CA448" s="71"/>
      <c r="CB448" s="71"/>
      <c r="CC448" s="71"/>
      <c r="CD448" s="71"/>
      <c r="CE448" s="71"/>
      <c r="CF448" s="71"/>
      <c r="CG448" s="71"/>
      <c r="CH448" s="71"/>
      <c r="CI448" s="71"/>
      <c r="CJ448" s="71"/>
      <c r="CK448" s="71"/>
      <c r="CL448" s="71"/>
      <c r="CM448" s="71"/>
      <c r="CN448" s="71"/>
      <c r="CO448" s="71"/>
      <c r="CP448" s="71"/>
      <c r="CQ448" s="71"/>
      <c r="CR448" s="71"/>
      <c r="CS448" s="71"/>
      <c r="CT448" s="71"/>
      <c r="CU448" s="71"/>
      <c r="CV448" s="71"/>
      <c r="CW448" s="71"/>
      <c r="CX448" s="71"/>
    </row>
    <row r="449" spans="34:102" x14ac:dyDescent="0.25">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c r="CA449" s="71"/>
      <c r="CB449" s="71"/>
      <c r="CC449" s="71"/>
      <c r="CD449" s="71"/>
      <c r="CE449" s="71"/>
      <c r="CF449" s="71"/>
      <c r="CG449" s="71"/>
      <c r="CH449" s="71"/>
      <c r="CI449" s="71"/>
      <c r="CJ449" s="71"/>
      <c r="CK449" s="71"/>
      <c r="CL449" s="71"/>
      <c r="CM449" s="71"/>
      <c r="CN449" s="71"/>
      <c r="CO449" s="71"/>
      <c r="CP449" s="71"/>
      <c r="CQ449" s="71"/>
      <c r="CR449" s="71"/>
      <c r="CS449" s="71"/>
      <c r="CT449" s="71"/>
      <c r="CU449" s="71"/>
      <c r="CV449" s="71"/>
      <c r="CW449" s="71"/>
      <c r="CX449" s="71"/>
    </row>
    <row r="450" spans="34:102" x14ac:dyDescent="0.25">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c r="CA450" s="71"/>
      <c r="CB450" s="71"/>
      <c r="CC450" s="71"/>
      <c r="CD450" s="71"/>
      <c r="CE450" s="71"/>
      <c r="CF450" s="71"/>
      <c r="CG450" s="71"/>
      <c r="CH450" s="71"/>
      <c r="CI450" s="71"/>
      <c r="CJ450" s="71"/>
      <c r="CK450" s="71"/>
      <c r="CL450" s="71"/>
      <c r="CM450" s="71"/>
      <c r="CN450" s="71"/>
      <c r="CO450" s="71"/>
      <c r="CP450" s="71"/>
      <c r="CQ450" s="71"/>
      <c r="CR450" s="71"/>
      <c r="CS450" s="71"/>
      <c r="CT450" s="71"/>
      <c r="CU450" s="71"/>
      <c r="CV450" s="71"/>
      <c r="CW450" s="71"/>
      <c r="CX450" s="71"/>
    </row>
    <row r="451" spans="34:102" x14ac:dyDescent="0.25">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c r="CA451" s="71"/>
      <c r="CB451" s="71"/>
      <c r="CC451" s="71"/>
      <c r="CD451" s="71"/>
      <c r="CE451" s="71"/>
      <c r="CF451" s="71"/>
      <c r="CG451" s="71"/>
      <c r="CH451" s="71"/>
      <c r="CI451" s="71"/>
      <c r="CJ451" s="71"/>
      <c r="CK451" s="71"/>
      <c r="CL451" s="71"/>
      <c r="CM451" s="71"/>
      <c r="CN451" s="71"/>
      <c r="CO451" s="71"/>
      <c r="CP451" s="71"/>
      <c r="CQ451" s="71"/>
      <c r="CR451" s="71"/>
      <c r="CS451" s="71"/>
      <c r="CT451" s="71"/>
      <c r="CU451" s="71"/>
      <c r="CV451" s="71"/>
      <c r="CW451" s="71"/>
      <c r="CX451" s="71"/>
    </row>
    <row r="452" spans="34:102" x14ac:dyDescent="0.25">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c r="CA452" s="71"/>
      <c r="CB452" s="71"/>
      <c r="CC452" s="71"/>
      <c r="CD452" s="71"/>
      <c r="CE452" s="71"/>
      <c r="CF452" s="71"/>
      <c r="CG452" s="71"/>
      <c r="CH452" s="71"/>
      <c r="CI452" s="71"/>
      <c r="CJ452" s="71"/>
      <c r="CK452" s="71"/>
      <c r="CL452" s="71"/>
      <c r="CM452" s="71"/>
      <c r="CN452" s="71"/>
      <c r="CO452" s="71"/>
      <c r="CP452" s="71"/>
      <c r="CQ452" s="71"/>
      <c r="CR452" s="71"/>
      <c r="CS452" s="71"/>
      <c r="CT452" s="71"/>
      <c r="CU452" s="71"/>
      <c r="CV452" s="71"/>
      <c r="CW452" s="71"/>
      <c r="CX452" s="71"/>
    </row>
    <row r="453" spans="34:102" x14ac:dyDescent="0.25">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c r="CA453" s="71"/>
      <c r="CB453" s="71"/>
      <c r="CC453" s="71"/>
      <c r="CD453" s="71"/>
      <c r="CE453" s="71"/>
      <c r="CF453" s="71"/>
      <c r="CG453" s="71"/>
      <c r="CH453" s="71"/>
      <c r="CI453" s="71"/>
      <c r="CJ453" s="71"/>
      <c r="CK453" s="71"/>
      <c r="CL453" s="71"/>
      <c r="CM453" s="71"/>
      <c r="CN453" s="71"/>
      <c r="CO453" s="71"/>
      <c r="CP453" s="71"/>
      <c r="CQ453" s="71"/>
      <c r="CR453" s="71"/>
      <c r="CS453" s="71"/>
      <c r="CT453" s="71"/>
      <c r="CU453" s="71"/>
      <c r="CV453" s="71"/>
      <c r="CW453" s="71"/>
      <c r="CX453" s="71"/>
    </row>
    <row r="454" spans="34:102" x14ac:dyDescent="0.25">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c r="CA454" s="71"/>
      <c r="CB454" s="71"/>
      <c r="CC454" s="71"/>
      <c r="CD454" s="71"/>
      <c r="CE454" s="71"/>
      <c r="CF454" s="71"/>
      <c r="CG454" s="71"/>
      <c r="CH454" s="71"/>
      <c r="CI454" s="71"/>
      <c r="CJ454" s="71"/>
      <c r="CK454" s="71"/>
      <c r="CL454" s="71"/>
      <c r="CM454" s="71"/>
      <c r="CN454" s="71"/>
      <c r="CO454" s="71"/>
      <c r="CP454" s="71"/>
      <c r="CQ454" s="71"/>
      <c r="CR454" s="71"/>
      <c r="CS454" s="71"/>
      <c r="CT454" s="71"/>
      <c r="CU454" s="71"/>
      <c r="CV454" s="71"/>
      <c r="CW454" s="71"/>
      <c r="CX454" s="71"/>
    </row>
    <row r="455" spans="34:102" x14ac:dyDescent="0.25">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c r="CA455" s="71"/>
      <c r="CB455" s="71"/>
      <c r="CC455" s="71"/>
      <c r="CD455" s="71"/>
      <c r="CE455" s="71"/>
      <c r="CF455" s="71"/>
      <c r="CG455" s="71"/>
      <c r="CH455" s="71"/>
      <c r="CI455" s="71"/>
      <c r="CJ455" s="71"/>
      <c r="CK455" s="71"/>
      <c r="CL455" s="71"/>
      <c r="CM455" s="71"/>
      <c r="CN455" s="71"/>
      <c r="CO455" s="71"/>
      <c r="CP455" s="71"/>
      <c r="CQ455" s="71"/>
      <c r="CR455" s="71"/>
      <c r="CS455" s="71"/>
      <c r="CT455" s="71"/>
      <c r="CU455" s="71"/>
      <c r="CV455" s="71"/>
      <c r="CW455" s="71"/>
      <c r="CX455" s="71"/>
    </row>
    <row r="456" spans="34:102" x14ac:dyDescent="0.25">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c r="CA456" s="71"/>
      <c r="CB456" s="71"/>
      <c r="CC456" s="71"/>
      <c r="CD456" s="71"/>
      <c r="CE456" s="71"/>
      <c r="CF456" s="71"/>
      <c r="CG456" s="71"/>
      <c r="CH456" s="71"/>
      <c r="CI456" s="71"/>
      <c r="CJ456" s="71"/>
      <c r="CK456" s="71"/>
      <c r="CL456" s="71"/>
      <c r="CM456" s="71"/>
      <c r="CN456" s="71"/>
      <c r="CO456" s="71"/>
      <c r="CP456" s="71"/>
      <c r="CQ456" s="71"/>
      <c r="CR456" s="71"/>
      <c r="CS456" s="71"/>
      <c r="CT456" s="71"/>
      <c r="CU456" s="71"/>
      <c r="CV456" s="71"/>
      <c r="CW456" s="71"/>
      <c r="CX456" s="71"/>
    </row>
    <row r="457" spans="34:102" x14ac:dyDescent="0.25">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c r="CA457" s="71"/>
      <c r="CB457" s="71"/>
      <c r="CC457" s="71"/>
      <c r="CD457" s="71"/>
      <c r="CE457" s="71"/>
      <c r="CF457" s="71"/>
      <c r="CG457" s="71"/>
      <c r="CH457" s="71"/>
      <c r="CI457" s="71"/>
      <c r="CJ457" s="71"/>
      <c r="CK457" s="71"/>
      <c r="CL457" s="71"/>
      <c r="CM457" s="71"/>
      <c r="CN457" s="71"/>
      <c r="CO457" s="71"/>
      <c r="CP457" s="71"/>
      <c r="CQ457" s="71"/>
      <c r="CR457" s="71"/>
      <c r="CS457" s="71"/>
      <c r="CT457" s="71"/>
      <c r="CU457" s="71"/>
      <c r="CV457" s="71"/>
      <c r="CW457" s="71"/>
      <c r="CX457" s="71"/>
    </row>
    <row r="458" spans="34:102" x14ac:dyDescent="0.25">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c r="CA458" s="71"/>
      <c r="CB458" s="71"/>
      <c r="CC458" s="71"/>
      <c r="CD458" s="71"/>
      <c r="CE458" s="71"/>
      <c r="CF458" s="71"/>
      <c r="CG458" s="71"/>
      <c r="CH458" s="71"/>
      <c r="CI458" s="71"/>
      <c r="CJ458" s="71"/>
      <c r="CK458" s="71"/>
      <c r="CL458" s="71"/>
      <c r="CM458" s="71"/>
      <c r="CN458" s="71"/>
      <c r="CO458" s="71"/>
      <c r="CP458" s="71"/>
      <c r="CQ458" s="71"/>
      <c r="CR458" s="71"/>
      <c r="CS458" s="71"/>
      <c r="CT458" s="71"/>
      <c r="CU458" s="71"/>
      <c r="CV458" s="71"/>
      <c r="CW458" s="71"/>
      <c r="CX458" s="71"/>
    </row>
    <row r="459" spans="34:102" x14ac:dyDescent="0.25">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c r="CA459" s="71"/>
      <c r="CB459" s="71"/>
      <c r="CC459" s="71"/>
      <c r="CD459" s="71"/>
      <c r="CE459" s="71"/>
      <c r="CF459" s="71"/>
      <c r="CG459" s="71"/>
      <c r="CH459" s="71"/>
      <c r="CI459" s="71"/>
      <c r="CJ459" s="71"/>
      <c r="CK459" s="71"/>
      <c r="CL459" s="71"/>
      <c r="CM459" s="71"/>
      <c r="CN459" s="71"/>
      <c r="CO459" s="71"/>
      <c r="CP459" s="71"/>
      <c r="CQ459" s="71"/>
      <c r="CR459" s="71"/>
      <c r="CS459" s="71"/>
      <c r="CT459" s="71"/>
      <c r="CU459" s="71"/>
      <c r="CV459" s="71"/>
      <c r="CW459" s="71"/>
      <c r="CX459" s="71"/>
    </row>
    <row r="460" spans="34:102" x14ac:dyDescent="0.25">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c r="CA460" s="71"/>
      <c r="CB460" s="71"/>
      <c r="CC460" s="71"/>
      <c r="CD460" s="71"/>
      <c r="CE460" s="71"/>
      <c r="CF460" s="71"/>
      <c r="CG460" s="71"/>
      <c r="CH460" s="71"/>
      <c r="CI460" s="71"/>
      <c r="CJ460" s="71"/>
      <c r="CK460" s="71"/>
      <c r="CL460" s="71"/>
      <c r="CM460" s="71"/>
      <c r="CN460" s="71"/>
      <c r="CO460" s="71"/>
      <c r="CP460" s="71"/>
      <c r="CQ460" s="71"/>
      <c r="CR460" s="71"/>
      <c r="CS460" s="71"/>
      <c r="CT460" s="71"/>
      <c r="CU460" s="71"/>
      <c r="CV460" s="71"/>
      <c r="CW460" s="71"/>
      <c r="CX460" s="71"/>
    </row>
    <row r="461" spans="34:102" x14ac:dyDescent="0.25">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c r="CA461" s="71"/>
      <c r="CB461" s="71"/>
      <c r="CC461" s="71"/>
      <c r="CD461" s="71"/>
      <c r="CE461" s="71"/>
      <c r="CF461" s="71"/>
      <c r="CG461" s="71"/>
      <c r="CH461" s="71"/>
      <c r="CI461" s="71"/>
      <c r="CJ461" s="71"/>
      <c r="CK461" s="71"/>
      <c r="CL461" s="71"/>
      <c r="CM461" s="71"/>
      <c r="CN461" s="71"/>
      <c r="CO461" s="71"/>
      <c r="CP461" s="71"/>
      <c r="CQ461" s="71"/>
      <c r="CR461" s="71"/>
      <c r="CS461" s="71"/>
      <c r="CT461" s="71"/>
      <c r="CU461" s="71"/>
      <c r="CV461" s="71"/>
      <c r="CW461" s="71"/>
      <c r="CX461" s="71"/>
    </row>
    <row r="462" spans="34:102" x14ac:dyDescent="0.25">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c r="CA462" s="71"/>
      <c r="CB462" s="71"/>
      <c r="CC462" s="71"/>
      <c r="CD462" s="71"/>
      <c r="CE462" s="71"/>
      <c r="CF462" s="71"/>
      <c r="CG462" s="71"/>
      <c r="CH462" s="71"/>
      <c r="CI462" s="71"/>
      <c r="CJ462" s="71"/>
      <c r="CK462" s="71"/>
      <c r="CL462" s="71"/>
      <c r="CM462" s="71"/>
      <c r="CN462" s="71"/>
      <c r="CO462" s="71"/>
      <c r="CP462" s="71"/>
      <c r="CQ462" s="71"/>
      <c r="CR462" s="71"/>
      <c r="CS462" s="71"/>
      <c r="CT462" s="71"/>
      <c r="CU462" s="71"/>
      <c r="CV462" s="71"/>
      <c r="CW462" s="71"/>
      <c r="CX462" s="71"/>
    </row>
    <row r="463" spans="34:102" x14ac:dyDescent="0.25">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c r="CA463" s="71"/>
      <c r="CB463" s="71"/>
      <c r="CC463" s="71"/>
      <c r="CD463" s="71"/>
      <c r="CE463" s="71"/>
      <c r="CF463" s="71"/>
      <c r="CG463" s="71"/>
      <c r="CH463" s="71"/>
      <c r="CI463" s="71"/>
      <c r="CJ463" s="71"/>
      <c r="CK463" s="71"/>
      <c r="CL463" s="71"/>
      <c r="CM463" s="71"/>
      <c r="CN463" s="71"/>
      <c r="CO463" s="71"/>
      <c r="CP463" s="71"/>
      <c r="CQ463" s="71"/>
      <c r="CR463" s="71"/>
      <c r="CS463" s="71"/>
      <c r="CT463" s="71"/>
      <c r="CU463" s="71"/>
      <c r="CV463" s="71"/>
      <c r="CW463" s="71"/>
      <c r="CX463" s="71"/>
    </row>
    <row r="464" spans="34:102" x14ac:dyDescent="0.25">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c r="CA464" s="71"/>
      <c r="CB464" s="71"/>
      <c r="CC464" s="71"/>
      <c r="CD464" s="71"/>
      <c r="CE464" s="71"/>
      <c r="CF464" s="71"/>
      <c r="CG464" s="71"/>
      <c r="CH464" s="71"/>
      <c r="CI464" s="71"/>
      <c r="CJ464" s="71"/>
      <c r="CK464" s="71"/>
      <c r="CL464" s="71"/>
      <c r="CM464" s="71"/>
      <c r="CN464" s="71"/>
      <c r="CO464" s="71"/>
      <c r="CP464" s="71"/>
      <c r="CQ464" s="71"/>
      <c r="CR464" s="71"/>
      <c r="CS464" s="71"/>
      <c r="CT464" s="71"/>
      <c r="CU464" s="71"/>
      <c r="CV464" s="71"/>
      <c r="CW464" s="71"/>
      <c r="CX464" s="71"/>
    </row>
    <row r="465" spans="34:102" x14ac:dyDescent="0.25">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c r="CA465" s="71"/>
      <c r="CB465" s="71"/>
      <c r="CC465" s="71"/>
      <c r="CD465" s="71"/>
      <c r="CE465" s="71"/>
      <c r="CF465" s="71"/>
      <c r="CG465" s="71"/>
      <c r="CH465" s="71"/>
      <c r="CI465" s="71"/>
      <c r="CJ465" s="71"/>
      <c r="CK465" s="71"/>
      <c r="CL465" s="71"/>
      <c r="CM465" s="71"/>
      <c r="CN465" s="71"/>
      <c r="CO465" s="71"/>
      <c r="CP465" s="71"/>
      <c r="CQ465" s="71"/>
      <c r="CR465" s="71"/>
      <c r="CS465" s="71"/>
      <c r="CT465" s="71"/>
      <c r="CU465" s="71"/>
      <c r="CV465" s="71"/>
      <c r="CW465" s="71"/>
      <c r="CX465" s="71"/>
    </row>
    <row r="466" spans="34:102" x14ac:dyDescent="0.25">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c r="CA466" s="71"/>
      <c r="CB466" s="71"/>
      <c r="CC466" s="71"/>
      <c r="CD466" s="71"/>
      <c r="CE466" s="71"/>
      <c r="CF466" s="71"/>
      <c r="CG466" s="71"/>
      <c r="CH466" s="71"/>
      <c r="CI466" s="71"/>
      <c r="CJ466" s="71"/>
      <c r="CK466" s="71"/>
      <c r="CL466" s="71"/>
      <c r="CM466" s="71"/>
      <c r="CN466" s="71"/>
      <c r="CO466" s="71"/>
      <c r="CP466" s="71"/>
      <c r="CQ466" s="71"/>
      <c r="CR466" s="71"/>
      <c r="CS466" s="71"/>
      <c r="CT466" s="71"/>
      <c r="CU466" s="71"/>
      <c r="CV466" s="71"/>
      <c r="CW466" s="71"/>
      <c r="CX466" s="71"/>
    </row>
    <row r="467" spans="34:102" x14ac:dyDescent="0.25">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c r="CT467" s="71"/>
      <c r="CU467" s="71"/>
      <c r="CV467" s="71"/>
      <c r="CW467" s="71"/>
      <c r="CX467" s="71"/>
    </row>
    <row r="468" spans="34:102" x14ac:dyDescent="0.25">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c r="CT468" s="71"/>
      <c r="CU468" s="71"/>
      <c r="CV468" s="71"/>
      <c r="CW468" s="71"/>
      <c r="CX468" s="71"/>
    </row>
    <row r="469" spans="34:102" x14ac:dyDescent="0.25">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c r="CA469" s="71"/>
      <c r="CB469" s="71"/>
      <c r="CC469" s="71"/>
      <c r="CD469" s="71"/>
      <c r="CE469" s="71"/>
      <c r="CF469" s="71"/>
      <c r="CG469" s="71"/>
      <c r="CH469" s="71"/>
      <c r="CI469" s="71"/>
      <c r="CJ469" s="71"/>
      <c r="CK469" s="71"/>
      <c r="CL469" s="71"/>
      <c r="CM469" s="71"/>
      <c r="CN469" s="71"/>
      <c r="CO469" s="71"/>
      <c r="CP469" s="71"/>
      <c r="CQ469" s="71"/>
      <c r="CR469" s="71"/>
      <c r="CS469" s="71"/>
      <c r="CT469" s="71"/>
      <c r="CU469" s="71"/>
      <c r="CV469" s="71"/>
      <c r="CW469" s="71"/>
      <c r="CX469" s="71"/>
    </row>
    <row r="470" spans="34:102" x14ac:dyDescent="0.25">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c r="CT470" s="71"/>
      <c r="CU470" s="71"/>
      <c r="CV470" s="71"/>
      <c r="CW470" s="71"/>
      <c r="CX470" s="71"/>
    </row>
    <row r="471" spans="34:102" x14ac:dyDescent="0.25">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c r="CA471" s="71"/>
      <c r="CB471" s="71"/>
      <c r="CC471" s="71"/>
      <c r="CD471" s="71"/>
      <c r="CE471" s="71"/>
      <c r="CF471" s="71"/>
      <c r="CG471" s="71"/>
      <c r="CH471" s="71"/>
      <c r="CI471" s="71"/>
      <c r="CJ471" s="71"/>
      <c r="CK471" s="71"/>
      <c r="CL471" s="71"/>
      <c r="CM471" s="71"/>
      <c r="CN471" s="71"/>
      <c r="CO471" s="71"/>
      <c r="CP471" s="71"/>
      <c r="CQ471" s="71"/>
      <c r="CR471" s="71"/>
      <c r="CS471" s="71"/>
      <c r="CT471" s="71"/>
      <c r="CU471" s="71"/>
      <c r="CV471" s="71"/>
      <c r="CW471" s="71"/>
      <c r="CX471" s="71"/>
    </row>
    <row r="472" spans="34:102" x14ac:dyDescent="0.25">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c r="CT472" s="71"/>
      <c r="CU472" s="71"/>
      <c r="CV472" s="71"/>
      <c r="CW472" s="71"/>
      <c r="CX472" s="71"/>
    </row>
    <row r="473" spans="34:102" x14ac:dyDescent="0.25">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c r="CT473" s="71"/>
      <c r="CU473" s="71"/>
      <c r="CV473" s="71"/>
      <c r="CW473" s="71"/>
      <c r="CX473" s="71"/>
    </row>
    <row r="474" spans="34:102" x14ac:dyDescent="0.25">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c r="CA474" s="71"/>
      <c r="CB474" s="71"/>
      <c r="CC474" s="71"/>
      <c r="CD474" s="71"/>
      <c r="CE474" s="71"/>
      <c r="CF474" s="71"/>
      <c r="CG474" s="71"/>
      <c r="CH474" s="71"/>
      <c r="CI474" s="71"/>
      <c r="CJ474" s="71"/>
      <c r="CK474" s="71"/>
      <c r="CL474" s="71"/>
      <c r="CM474" s="71"/>
      <c r="CN474" s="71"/>
      <c r="CO474" s="71"/>
      <c r="CP474" s="71"/>
      <c r="CQ474" s="71"/>
      <c r="CR474" s="71"/>
      <c r="CS474" s="71"/>
      <c r="CT474" s="71"/>
      <c r="CU474" s="71"/>
      <c r="CV474" s="71"/>
      <c r="CW474" s="71"/>
      <c r="CX474" s="71"/>
    </row>
    <row r="475" spans="34:102" x14ac:dyDescent="0.25">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c r="CA475" s="71"/>
      <c r="CB475" s="71"/>
      <c r="CC475" s="71"/>
      <c r="CD475" s="71"/>
      <c r="CE475" s="71"/>
      <c r="CF475" s="71"/>
      <c r="CG475" s="71"/>
      <c r="CH475" s="71"/>
      <c r="CI475" s="71"/>
      <c r="CJ475" s="71"/>
      <c r="CK475" s="71"/>
      <c r="CL475" s="71"/>
      <c r="CM475" s="71"/>
      <c r="CN475" s="71"/>
      <c r="CO475" s="71"/>
      <c r="CP475" s="71"/>
      <c r="CQ475" s="71"/>
      <c r="CR475" s="71"/>
      <c r="CS475" s="71"/>
      <c r="CT475" s="71"/>
      <c r="CU475" s="71"/>
      <c r="CV475" s="71"/>
      <c r="CW475" s="71"/>
      <c r="CX475" s="71"/>
    </row>
    <row r="476" spans="34:102" x14ac:dyDescent="0.25">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c r="CA476" s="71"/>
      <c r="CB476" s="71"/>
      <c r="CC476" s="71"/>
      <c r="CD476" s="71"/>
      <c r="CE476" s="71"/>
      <c r="CF476" s="71"/>
      <c r="CG476" s="71"/>
      <c r="CH476" s="71"/>
      <c r="CI476" s="71"/>
      <c r="CJ476" s="71"/>
      <c r="CK476" s="71"/>
      <c r="CL476" s="71"/>
      <c r="CM476" s="71"/>
      <c r="CN476" s="71"/>
      <c r="CO476" s="71"/>
      <c r="CP476" s="71"/>
      <c r="CQ476" s="71"/>
      <c r="CR476" s="71"/>
      <c r="CS476" s="71"/>
      <c r="CT476" s="71"/>
      <c r="CU476" s="71"/>
      <c r="CV476" s="71"/>
      <c r="CW476" s="71"/>
      <c r="CX476" s="71"/>
    </row>
    <row r="477" spans="34:102" x14ac:dyDescent="0.25">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c r="CA477" s="71"/>
      <c r="CB477" s="71"/>
      <c r="CC477" s="71"/>
      <c r="CD477" s="71"/>
      <c r="CE477" s="71"/>
      <c r="CF477" s="71"/>
      <c r="CG477" s="71"/>
      <c r="CH477" s="71"/>
      <c r="CI477" s="71"/>
      <c r="CJ477" s="71"/>
      <c r="CK477" s="71"/>
      <c r="CL477" s="71"/>
      <c r="CM477" s="71"/>
      <c r="CN477" s="71"/>
      <c r="CO477" s="71"/>
      <c r="CP477" s="71"/>
      <c r="CQ477" s="71"/>
      <c r="CR477" s="71"/>
      <c r="CS477" s="71"/>
      <c r="CT477" s="71"/>
      <c r="CU477" s="71"/>
      <c r="CV477" s="71"/>
      <c r="CW477" s="71"/>
      <c r="CX477" s="71"/>
    </row>
    <row r="478" spans="34:102" x14ac:dyDescent="0.25">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c r="CA478" s="71"/>
      <c r="CB478" s="71"/>
      <c r="CC478" s="71"/>
      <c r="CD478" s="71"/>
      <c r="CE478" s="71"/>
      <c r="CF478" s="71"/>
      <c r="CG478" s="71"/>
      <c r="CH478" s="71"/>
      <c r="CI478" s="71"/>
      <c r="CJ478" s="71"/>
      <c r="CK478" s="71"/>
      <c r="CL478" s="71"/>
      <c r="CM478" s="71"/>
      <c r="CN478" s="71"/>
      <c r="CO478" s="71"/>
      <c r="CP478" s="71"/>
      <c r="CQ478" s="71"/>
      <c r="CR478" s="71"/>
      <c r="CS478" s="71"/>
      <c r="CT478" s="71"/>
      <c r="CU478" s="71"/>
      <c r="CV478" s="71"/>
      <c r="CW478" s="71"/>
      <c r="CX478" s="71"/>
    </row>
    <row r="479" spans="34:102" x14ac:dyDescent="0.25">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c r="CN479" s="71"/>
      <c r="CO479" s="71"/>
      <c r="CP479" s="71"/>
      <c r="CQ479" s="71"/>
      <c r="CR479" s="71"/>
      <c r="CS479" s="71"/>
      <c r="CT479" s="71"/>
      <c r="CU479" s="71"/>
      <c r="CV479" s="71"/>
      <c r="CW479" s="71"/>
      <c r="CX479" s="71"/>
    </row>
    <row r="480" spans="34:102" x14ac:dyDescent="0.25">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c r="CN480" s="71"/>
      <c r="CO480" s="71"/>
      <c r="CP480" s="71"/>
      <c r="CQ480" s="71"/>
      <c r="CR480" s="71"/>
      <c r="CS480" s="71"/>
      <c r="CT480" s="71"/>
      <c r="CU480" s="71"/>
      <c r="CV480" s="71"/>
      <c r="CW480" s="71"/>
      <c r="CX480" s="71"/>
    </row>
    <row r="481" spans="34:102" x14ac:dyDescent="0.25">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c r="CA481" s="71"/>
      <c r="CB481" s="71"/>
      <c r="CC481" s="71"/>
      <c r="CD481" s="71"/>
      <c r="CE481" s="71"/>
      <c r="CF481" s="71"/>
      <c r="CG481" s="71"/>
      <c r="CH481" s="71"/>
      <c r="CI481" s="71"/>
      <c r="CJ481" s="71"/>
      <c r="CK481" s="71"/>
      <c r="CL481" s="71"/>
      <c r="CM481" s="71"/>
      <c r="CN481" s="71"/>
      <c r="CO481" s="71"/>
      <c r="CP481" s="71"/>
      <c r="CQ481" s="71"/>
      <c r="CR481" s="71"/>
      <c r="CS481" s="71"/>
      <c r="CT481" s="71"/>
      <c r="CU481" s="71"/>
      <c r="CV481" s="71"/>
      <c r="CW481" s="71"/>
      <c r="CX481" s="71"/>
    </row>
    <row r="482" spans="34:102" x14ac:dyDescent="0.25">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c r="CC482" s="71"/>
      <c r="CD482" s="71"/>
      <c r="CE482" s="71"/>
      <c r="CF482" s="71"/>
      <c r="CG482" s="71"/>
      <c r="CH482" s="71"/>
      <c r="CI482" s="71"/>
      <c r="CJ482" s="71"/>
      <c r="CK482" s="71"/>
      <c r="CL482" s="71"/>
      <c r="CM482" s="71"/>
      <c r="CN482" s="71"/>
      <c r="CO482" s="71"/>
      <c r="CP482" s="71"/>
      <c r="CQ482" s="71"/>
      <c r="CR482" s="71"/>
      <c r="CS482" s="71"/>
      <c r="CT482" s="71"/>
      <c r="CU482" s="71"/>
      <c r="CV482" s="71"/>
      <c r="CW482" s="71"/>
      <c r="CX482" s="71"/>
    </row>
    <row r="483" spans="34:102" x14ac:dyDescent="0.25">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c r="CA483" s="71"/>
      <c r="CB483" s="71"/>
      <c r="CC483" s="71"/>
      <c r="CD483" s="71"/>
      <c r="CE483" s="71"/>
      <c r="CF483" s="71"/>
      <c r="CG483" s="71"/>
      <c r="CH483" s="71"/>
      <c r="CI483" s="71"/>
      <c r="CJ483" s="71"/>
      <c r="CK483" s="71"/>
      <c r="CL483" s="71"/>
      <c r="CM483" s="71"/>
      <c r="CN483" s="71"/>
      <c r="CO483" s="71"/>
      <c r="CP483" s="71"/>
      <c r="CQ483" s="71"/>
      <c r="CR483" s="71"/>
      <c r="CS483" s="71"/>
      <c r="CT483" s="71"/>
      <c r="CU483" s="71"/>
      <c r="CV483" s="71"/>
      <c r="CW483" s="71"/>
      <c r="CX483" s="71"/>
    </row>
    <row r="484" spans="34:102" x14ac:dyDescent="0.25">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c r="CA484" s="71"/>
      <c r="CB484" s="71"/>
      <c r="CC484" s="71"/>
      <c r="CD484" s="71"/>
      <c r="CE484" s="71"/>
      <c r="CF484" s="71"/>
      <c r="CG484" s="71"/>
      <c r="CH484" s="71"/>
      <c r="CI484" s="71"/>
      <c r="CJ484" s="71"/>
      <c r="CK484" s="71"/>
      <c r="CL484" s="71"/>
      <c r="CM484" s="71"/>
      <c r="CN484" s="71"/>
      <c r="CO484" s="71"/>
      <c r="CP484" s="71"/>
      <c r="CQ484" s="71"/>
      <c r="CR484" s="71"/>
      <c r="CS484" s="71"/>
      <c r="CT484" s="71"/>
      <c r="CU484" s="71"/>
      <c r="CV484" s="71"/>
      <c r="CW484" s="71"/>
      <c r="CX484" s="71"/>
    </row>
    <row r="485" spans="34:102" x14ac:dyDescent="0.25">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c r="CA485" s="71"/>
      <c r="CB485" s="71"/>
      <c r="CC485" s="71"/>
      <c r="CD485" s="71"/>
      <c r="CE485" s="71"/>
      <c r="CF485" s="71"/>
      <c r="CG485" s="71"/>
      <c r="CH485" s="71"/>
      <c r="CI485" s="71"/>
      <c r="CJ485" s="71"/>
      <c r="CK485" s="71"/>
      <c r="CL485" s="71"/>
      <c r="CM485" s="71"/>
      <c r="CN485" s="71"/>
      <c r="CO485" s="71"/>
      <c r="CP485" s="71"/>
      <c r="CQ485" s="71"/>
      <c r="CR485" s="71"/>
      <c r="CS485" s="71"/>
      <c r="CT485" s="71"/>
      <c r="CU485" s="71"/>
      <c r="CV485" s="71"/>
      <c r="CW485" s="71"/>
      <c r="CX485" s="71"/>
    </row>
    <row r="486" spans="34:102" x14ac:dyDescent="0.25">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c r="CA486" s="71"/>
      <c r="CB486" s="71"/>
      <c r="CC486" s="71"/>
      <c r="CD486" s="71"/>
      <c r="CE486" s="71"/>
      <c r="CF486" s="71"/>
      <c r="CG486" s="71"/>
      <c r="CH486" s="71"/>
      <c r="CI486" s="71"/>
      <c r="CJ486" s="71"/>
      <c r="CK486" s="71"/>
      <c r="CL486" s="71"/>
      <c r="CM486" s="71"/>
      <c r="CN486" s="71"/>
      <c r="CO486" s="71"/>
      <c r="CP486" s="71"/>
      <c r="CQ486" s="71"/>
      <c r="CR486" s="71"/>
      <c r="CS486" s="71"/>
      <c r="CT486" s="71"/>
      <c r="CU486" s="71"/>
      <c r="CV486" s="71"/>
      <c r="CW486" s="71"/>
      <c r="CX486" s="71"/>
    </row>
    <row r="487" spans="34:102" x14ac:dyDescent="0.25">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c r="CA487" s="71"/>
      <c r="CB487" s="71"/>
      <c r="CC487" s="71"/>
      <c r="CD487" s="71"/>
      <c r="CE487" s="71"/>
      <c r="CF487" s="71"/>
      <c r="CG487" s="71"/>
      <c r="CH487" s="71"/>
      <c r="CI487" s="71"/>
      <c r="CJ487" s="71"/>
      <c r="CK487" s="71"/>
      <c r="CL487" s="71"/>
      <c r="CM487" s="71"/>
      <c r="CN487" s="71"/>
      <c r="CO487" s="71"/>
      <c r="CP487" s="71"/>
      <c r="CQ487" s="71"/>
      <c r="CR487" s="71"/>
      <c r="CS487" s="71"/>
      <c r="CT487" s="71"/>
      <c r="CU487" s="71"/>
      <c r="CV487" s="71"/>
      <c r="CW487" s="71"/>
      <c r="CX487" s="71"/>
    </row>
    <row r="488" spans="34:102" x14ac:dyDescent="0.25">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c r="CA488" s="71"/>
      <c r="CB488" s="71"/>
      <c r="CC488" s="71"/>
      <c r="CD488" s="71"/>
      <c r="CE488" s="71"/>
      <c r="CF488" s="71"/>
      <c r="CG488" s="71"/>
      <c r="CH488" s="71"/>
      <c r="CI488" s="71"/>
      <c r="CJ488" s="71"/>
      <c r="CK488" s="71"/>
      <c r="CL488" s="71"/>
      <c r="CM488" s="71"/>
      <c r="CN488" s="71"/>
      <c r="CO488" s="71"/>
      <c r="CP488" s="71"/>
      <c r="CQ488" s="71"/>
      <c r="CR488" s="71"/>
      <c r="CS488" s="71"/>
      <c r="CT488" s="71"/>
      <c r="CU488" s="71"/>
      <c r="CV488" s="71"/>
      <c r="CW488" s="71"/>
      <c r="CX488" s="71"/>
    </row>
    <row r="489" spans="34:102" x14ac:dyDescent="0.25">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c r="CA489" s="71"/>
      <c r="CB489" s="71"/>
      <c r="CC489" s="71"/>
      <c r="CD489" s="71"/>
      <c r="CE489" s="71"/>
      <c r="CF489" s="71"/>
      <c r="CG489" s="71"/>
      <c r="CH489" s="71"/>
      <c r="CI489" s="71"/>
      <c r="CJ489" s="71"/>
      <c r="CK489" s="71"/>
      <c r="CL489" s="71"/>
      <c r="CM489" s="71"/>
      <c r="CN489" s="71"/>
      <c r="CO489" s="71"/>
      <c r="CP489" s="71"/>
      <c r="CQ489" s="71"/>
      <c r="CR489" s="71"/>
      <c r="CS489" s="71"/>
      <c r="CT489" s="71"/>
      <c r="CU489" s="71"/>
      <c r="CV489" s="71"/>
      <c r="CW489" s="71"/>
      <c r="CX489" s="71"/>
    </row>
    <row r="490" spans="34:102" x14ac:dyDescent="0.25">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c r="CA490" s="71"/>
      <c r="CB490" s="71"/>
      <c r="CC490" s="71"/>
      <c r="CD490" s="71"/>
      <c r="CE490" s="71"/>
      <c r="CF490" s="71"/>
      <c r="CG490" s="71"/>
      <c r="CH490" s="71"/>
      <c r="CI490" s="71"/>
      <c r="CJ490" s="71"/>
      <c r="CK490" s="71"/>
      <c r="CL490" s="71"/>
      <c r="CM490" s="71"/>
      <c r="CN490" s="71"/>
      <c r="CO490" s="71"/>
      <c r="CP490" s="71"/>
      <c r="CQ490" s="71"/>
      <c r="CR490" s="71"/>
      <c r="CS490" s="71"/>
      <c r="CT490" s="71"/>
      <c r="CU490" s="71"/>
      <c r="CV490" s="71"/>
      <c r="CW490" s="71"/>
      <c r="CX490" s="71"/>
    </row>
    <row r="491" spans="34:102" x14ac:dyDescent="0.25">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c r="CA491" s="71"/>
      <c r="CB491" s="71"/>
      <c r="CC491" s="71"/>
      <c r="CD491" s="71"/>
      <c r="CE491" s="71"/>
      <c r="CF491" s="71"/>
      <c r="CG491" s="71"/>
      <c r="CH491" s="71"/>
      <c r="CI491" s="71"/>
      <c r="CJ491" s="71"/>
      <c r="CK491" s="71"/>
      <c r="CL491" s="71"/>
      <c r="CM491" s="71"/>
      <c r="CN491" s="71"/>
      <c r="CO491" s="71"/>
      <c r="CP491" s="71"/>
      <c r="CQ491" s="71"/>
      <c r="CR491" s="71"/>
      <c r="CS491" s="71"/>
      <c r="CT491" s="71"/>
      <c r="CU491" s="71"/>
      <c r="CV491" s="71"/>
      <c r="CW491" s="71"/>
      <c r="CX491" s="71"/>
    </row>
    <row r="492" spans="34:102" x14ac:dyDescent="0.25">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c r="CA492" s="71"/>
      <c r="CB492" s="71"/>
      <c r="CC492" s="71"/>
      <c r="CD492" s="71"/>
      <c r="CE492" s="71"/>
      <c r="CF492" s="71"/>
      <c r="CG492" s="71"/>
      <c r="CH492" s="71"/>
      <c r="CI492" s="71"/>
      <c r="CJ492" s="71"/>
      <c r="CK492" s="71"/>
      <c r="CL492" s="71"/>
      <c r="CM492" s="71"/>
      <c r="CN492" s="71"/>
      <c r="CO492" s="71"/>
      <c r="CP492" s="71"/>
      <c r="CQ492" s="71"/>
      <c r="CR492" s="71"/>
      <c r="CS492" s="71"/>
      <c r="CT492" s="71"/>
      <c r="CU492" s="71"/>
      <c r="CV492" s="71"/>
      <c r="CW492" s="71"/>
      <c r="CX492" s="71"/>
    </row>
    <row r="493" spans="34:102" x14ac:dyDescent="0.25">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c r="CA493" s="71"/>
      <c r="CB493" s="71"/>
      <c r="CC493" s="71"/>
      <c r="CD493" s="71"/>
      <c r="CE493" s="71"/>
      <c r="CF493" s="71"/>
      <c r="CG493" s="71"/>
      <c r="CH493" s="71"/>
      <c r="CI493" s="71"/>
      <c r="CJ493" s="71"/>
      <c r="CK493" s="71"/>
      <c r="CL493" s="71"/>
      <c r="CM493" s="71"/>
      <c r="CN493" s="71"/>
      <c r="CO493" s="71"/>
      <c r="CP493" s="71"/>
      <c r="CQ493" s="71"/>
      <c r="CR493" s="71"/>
      <c r="CS493" s="71"/>
      <c r="CT493" s="71"/>
      <c r="CU493" s="71"/>
      <c r="CV493" s="71"/>
      <c r="CW493" s="71"/>
      <c r="CX493" s="71"/>
    </row>
    <row r="494" spans="34:102" x14ac:dyDescent="0.25">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c r="CA494" s="71"/>
      <c r="CB494" s="71"/>
      <c r="CC494" s="71"/>
      <c r="CD494" s="71"/>
      <c r="CE494" s="71"/>
      <c r="CF494" s="71"/>
      <c r="CG494" s="71"/>
      <c r="CH494" s="71"/>
      <c r="CI494" s="71"/>
      <c r="CJ494" s="71"/>
      <c r="CK494" s="71"/>
      <c r="CL494" s="71"/>
      <c r="CM494" s="71"/>
      <c r="CN494" s="71"/>
      <c r="CO494" s="71"/>
      <c r="CP494" s="71"/>
      <c r="CQ494" s="71"/>
      <c r="CR494" s="71"/>
      <c r="CS494" s="71"/>
      <c r="CT494" s="71"/>
      <c r="CU494" s="71"/>
      <c r="CV494" s="71"/>
      <c r="CW494" s="71"/>
      <c r="CX494" s="71"/>
    </row>
    <row r="495" spans="34:102" x14ac:dyDescent="0.25">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c r="CA495" s="71"/>
      <c r="CB495" s="71"/>
      <c r="CC495" s="71"/>
      <c r="CD495" s="71"/>
      <c r="CE495" s="71"/>
      <c r="CF495" s="71"/>
      <c r="CG495" s="71"/>
      <c r="CH495" s="71"/>
      <c r="CI495" s="71"/>
      <c r="CJ495" s="71"/>
      <c r="CK495" s="71"/>
      <c r="CL495" s="71"/>
      <c r="CM495" s="71"/>
      <c r="CN495" s="71"/>
      <c r="CO495" s="71"/>
      <c r="CP495" s="71"/>
      <c r="CQ495" s="71"/>
      <c r="CR495" s="71"/>
      <c r="CS495" s="71"/>
      <c r="CT495" s="71"/>
      <c r="CU495" s="71"/>
      <c r="CV495" s="71"/>
      <c r="CW495" s="71"/>
      <c r="CX495" s="71"/>
    </row>
    <row r="496" spans="34:102" x14ac:dyDescent="0.25">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c r="CA496" s="71"/>
      <c r="CB496" s="71"/>
      <c r="CC496" s="71"/>
      <c r="CD496" s="71"/>
      <c r="CE496" s="71"/>
      <c r="CF496" s="71"/>
      <c r="CG496" s="71"/>
      <c r="CH496" s="71"/>
      <c r="CI496" s="71"/>
      <c r="CJ496" s="71"/>
      <c r="CK496" s="71"/>
      <c r="CL496" s="71"/>
      <c r="CM496" s="71"/>
      <c r="CN496" s="71"/>
      <c r="CO496" s="71"/>
      <c r="CP496" s="71"/>
      <c r="CQ496" s="71"/>
      <c r="CR496" s="71"/>
      <c r="CS496" s="71"/>
      <c r="CT496" s="71"/>
      <c r="CU496" s="71"/>
      <c r="CV496" s="71"/>
      <c r="CW496" s="71"/>
      <c r="CX496" s="71"/>
    </row>
    <row r="497" spans="34:102" x14ac:dyDescent="0.25">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c r="CA497" s="71"/>
      <c r="CB497" s="71"/>
      <c r="CC497" s="71"/>
      <c r="CD497" s="71"/>
      <c r="CE497" s="71"/>
      <c r="CF497" s="71"/>
      <c r="CG497" s="71"/>
      <c r="CH497" s="71"/>
      <c r="CI497" s="71"/>
      <c r="CJ497" s="71"/>
      <c r="CK497" s="71"/>
      <c r="CL497" s="71"/>
      <c r="CM497" s="71"/>
      <c r="CN497" s="71"/>
      <c r="CO497" s="71"/>
      <c r="CP497" s="71"/>
      <c r="CQ497" s="71"/>
      <c r="CR497" s="71"/>
      <c r="CS497" s="71"/>
      <c r="CT497" s="71"/>
      <c r="CU497" s="71"/>
      <c r="CV497" s="71"/>
      <c r="CW497" s="71"/>
      <c r="CX497" s="71"/>
    </row>
    <row r="498" spans="34:102" x14ac:dyDescent="0.25">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c r="CT498" s="71"/>
      <c r="CU498" s="71"/>
      <c r="CV498" s="71"/>
      <c r="CW498" s="71"/>
      <c r="CX498" s="71"/>
    </row>
    <row r="499" spans="34:102" x14ac:dyDescent="0.25">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c r="CA499" s="71"/>
      <c r="CB499" s="71"/>
      <c r="CC499" s="71"/>
      <c r="CD499" s="71"/>
      <c r="CE499" s="71"/>
      <c r="CF499" s="71"/>
      <c r="CG499" s="71"/>
      <c r="CH499" s="71"/>
      <c r="CI499" s="71"/>
      <c r="CJ499" s="71"/>
      <c r="CK499" s="71"/>
      <c r="CL499" s="71"/>
      <c r="CM499" s="71"/>
      <c r="CN499" s="71"/>
      <c r="CO499" s="71"/>
      <c r="CP499" s="71"/>
      <c r="CQ499" s="71"/>
      <c r="CR499" s="71"/>
      <c r="CS499" s="71"/>
      <c r="CT499" s="71"/>
      <c r="CU499" s="71"/>
      <c r="CV499" s="71"/>
      <c r="CW499" s="71"/>
      <c r="CX499" s="71"/>
    </row>
    <row r="500" spans="34:102" x14ac:dyDescent="0.25">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c r="BV500" s="71"/>
      <c r="BW500" s="71"/>
      <c r="BX500" s="71"/>
      <c r="BY500" s="71"/>
      <c r="BZ500" s="71"/>
      <c r="CA500" s="71"/>
      <c r="CB500" s="71"/>
      <c r="CC500" s="71"/>
      <c r="CD500" s="71"/>
      <c r="CE500" s="71"/>
      <c r="CF500" s="71"/>
      <c r="CG500" s="71"/>
      <c r="CH500" s="71"/>
      <c r="CI500" s="71"/>
      <c r="CJ500" s="71"/>
      <c r="CK500" s="71"/>
      <c r="CL500" s="71"/>
      <c r="CM500" s="71"/>
      <c r="CN500" s="71"/>
      <c r="CO500" s="71"/>
      <c r="CP500" s="71"/>
      <c r="CQ500" s="71"/>
      <c r="CR500" s="71"/>
      <c r="CS500" s="71"/>
      <c r="CT500" s="71"/>
      <c r="CU500" s="71"/>
      <c r="CV500" s="71"/>
      <c r="CW500" s="71"/>
      <c r="CX500" s="71"/>
    </row>
    <row r="501" spans="34:102" x14ac:dyDescent="0.25">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c r="BV501" s="71"/>
      <c r="BW501" s="71"/>
      <c r="BX501" s="71"/>
      <c r="BY501" s="71"/>
      <c r="BZ501" s="71"/>
      <c r="CA501" s="71"/>
      <c r="CB501" s="71"/>
      <c r="CC501" s="71"/>
      <c r="CD501" s="71"/>
      <c r="CE501" s="71"/>
      <c r="CF501" s="71"/>
      <c r="CG501" s="71"/>
      <c r="CH501" s="71"/>
      <c r="CI501" s="71"/>
      <c r="CJ501" s="71"/>
      <c r="CK501" s="71"/>
      <c r="CL501" s="71"/>
      <c r="CM501" s="71"/>
      <c r="CN501" s="71"/>
      <c r="CO501" s="71"/>
      <c r="CP501" s="71"/>
      <c r="CQ501" s="71"/>
      <c r="CR501" s="71"/>
      <c r="CS501" s="71"/>
      <c r="CT501" s="71"/>
      <c r="CU501" s="71"/>
      <c r="CV501" s="71"/>
      <c r="CW501" s="71"/>
      <c r="CX501" s="71"/>
    </row>
    <row r="502" spans="34:102" x14ac:dyDescent="0.25">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1"/>
      <c r="BY502" s="71"/>
      <c r="BZ502" s="71"/>
      <c r="CA502" s="71"/>
      <c r="CB502" s="71"/>
      <c r="CC502" s="71"/>
      <c r="CD502" s="71"/>
      <c r="CE502" s="71"/>
      <c r="CF502" s="71"/>
      <c r="CG502" s="71"/>
      <c r="CH502" s="71"/>
      <c r="CI502" s="71"/>
      <c r="CJ502" s="71"/>
      <c r="CK502" s="71"/>
      <c r="CL502" s="71"/>
      <c r="CM502" s="71"/>
      <c r="CN502" s="71"/>
      <c r="CO502" s="71"/>
      <c r="CP502" s="71"/>
      <c r="CQ502" s="71"/>
      <c r="CR502" s="71"/>
      <c r="CS502" s="71"/>
      <c r="CT502" s="71"/>
      <c r="CU502" s="71"/>
      <c r="CV502" s="71"/>
      <c r="CW502" s="71"/>
      <c r="CX502" s="71"/>
    </row>
    <row r="503" spans="34:102" x14ac:dyDescent="0.25">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c r="BV503" s="71"/>
      <c r="BW503" s="71"/>
      <c r="BX503" s="71"/>
      <c r="BY503" s="71"/>
      <c r="BZ503" s="71"/>
      <c r="CA503" s="71"/>
      <c r="CB503" s="71"/>
      <c r="CC503" s="71"/>
      <c r="CD503" s="71"/>
      <c r="CE503" s="71"/>
      <c r="CF503" s="71"/>
      <c r="CG503" s="71"/>
      <c r="CH503" s="71"/>
      <c r="CI503" s="71"/>
      <c r="CJ503" s="71"/>
      <c r="CK503" s="71"/>
      <c r="CL503" s="71"/>
      <c r="CM503" s="71"/>
      <c r="CN503" s="71"/>
      <c r="CO503" s="71"/>
      <c r="CP503" s="71"/>
      <c r="CQ503" s="71"/>
      <c r="CR503" s="71"/>
      <c r="CS503" s="71"/>
      <c r="CT503" s="71"/>
      <c r="CU503" s="71"/>
      <c r="CV503" s="71"/>
      <c r="CW503" s="71"/>
      <c r="CX503" s="71"/>
    </row>
    <row r="504" spans="34:102" x14ac:dyDescent="0.25">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c r="BV504" s="71"/>
      <c r="BW504" s="71"/>
      <c r="BX504" s="71"/>
      <c r="BY504" s="71"/>
      <c r="BZ504" s="71"/>
      <c r="CA504" s="71"/>
      <c r="CB504" s="71"/>
      <c r="CC504" s="71"/>
      <c r="CD504" s="71"/>
      <c r="CE504" s="71"/>
      <c r="CF504" s="71"/>
      <c r="CG504" s="71"/>
      <c r="CH504" s="71"/>
      <c r="CI504" s="71"/>
      <c r="CJ504" s="71"/>
      <c r="CK504" s="71"/>
      <c r="CL504" s="71"/>
      <c r="CM504" s="71"/>
      <c r="CN504" s="71"/>
      <c r="CO504" s="71"/>
      <c r="CP504" s="71"/>
      <c r="CQ504" s="71"/>
      <c r="CR504" s="71"/>
      <c r="CS504" s="71"/>
      <c r="CT504" s="71"/>
      <c r="CU504" s="71"/>
      <c r="CV504" s="71"/>
      <c r="CW504" s="71"/>
      <c r="CX504" s="71"/>
    </row>
    <row r="505" spans="34:102" x14ac:dyDescent="0.25">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c r="BV505" s="71"/>
      <c r="BW505" s="71"/>
      <c r="BX505" s="71"/>
      <c r="BY505" s="71"/>
      <c r="BZ505" s="71"/>
      <c r="CA505" s="71"/>
      <c r="CB505" s="71"/>
      <c r="CC505" s="71"/>
      <c r="CD505" s="71"/>
      <c r="CE505" s="71"/>
      <c r="CF505" s="71"/>
      <c r="CG505" s="71"/>
      <c r="CH505" s="71"/>
      <c r="CI505" s="71"/>
      <c r="CJ505" s="71"/>
      <c r="CK505" s="71"/>
      <c r="CL505" s="71"/>
      <c r="CM505" s="71"/>
      <c r="CN505" s="71"/>
      <c r="CO505" s="71"/>
      <c r="CP505" s="71"/>
      <c r="CQ505" s="71"/>
      <c r="CR505" s="71"/>
      <c r="CS505" s="71"/>
      <c r="CT505" s="71"/>
      <c r="CU505" s="71"/>
      <c r="CV505" s="71"/>
      <c r="CW505" s="71"/>
      <c r="CX505" s="71"/>
    </row>
    <row r="506" spans="34:102" x14ac:dyDescent="0.25">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1"/>
      <c r="BY506" s="71"/>
      <c r="BZ506" s="71"/>
      <c r="CA506" s="71"/>
      <c r="CB506" s="71"/>
      <c r="CC506" s="71"/>
      <c r="CD506" s="71"/>
      <c r="CE506" s="71"/>
      <c r="CF506" s="71"/>
      <c r="CG506" s="71"/>
      <c r="CH506" s="71"/>
      <c r="CI506" s="71"/>
      <c r="CJ506" s="71"/>
      <c r="CK506" s="71"/>
      <c r="CL506" s="71"/>
      <c r="CM506" s="71"/>
      <c r="CN506" s="71"/>
      <c r="CO506" s="71"/>
      <c r="CP506" s="71"/>
      <c r="CQ506" s="71"/>
      <c r="CR506" s="71"/>
      <c r="CS506" s="71"/>
      <c r="CT506" s="71"/>
      <c r="CU506" s="71"/>
      <c r="CV506" s="71"/>
      <c r="CW506" s="71"/>
      <c r="CX506" s="71"/>
    </row>
    <row r="507" spans="34:102" x14ac:dyDescent="0.25">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c r="BV507" s="71"/>
      <c r="BW507" s="71"/>
      <c r="BX507" s="71"/>
      <c r="BY507" s="71"/>
      <c r="BZ507" s="71"/>
      <c r="CA507" s="71"/>
      <c r="CB507" s="71"/>
      <c r="CC507" s="71"/>
      <c r="CD507" s="71"/>
      <c r="CE507" s="71"/>
      <c r="CF507" s="71"/>
      <c r="CG507" s="71"/>
      <c r="CH507" s="71"/>
      <c r="CI507" s="71"/>
      <c r="CJ507" s="71"/>
      <c r="CK507" s="71"/>
      <c r="CL507" s="71"/>
      <c r="CM507" s="71"/>
      <c r="CN507" s="71"/>
      <c r="CO507" s="71"/>
      <c r="CP507" s="71"/>
      <c r="CQ507" s="71"/>
      <c r="CR507" s="71"/>
      <c r="CS507" s="71"/>
      <c r="CT507" s="71"/>
      <c r="CU507" s="71"/>
      <c r="CV507" s="71"/>
      <c r="CW507" s="71"/>
      <c r="CX507" s="71"/>
    </row>
    <row r="508" spans="34:102" x14ac:dyDescent="0.25">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c r="BV508" s="71"/>
      <c r="BW508" s="71"/>
      <c r="BX508" s="71"/>
      <c r="BY508" s="71"/>
      <c r="BZ508" s="71"/>
      <c r="CA508" s="71"/>
      <c r="CB508" s="71"/>
      <c r="CC508" s="71"/>
      <c r="CD508" s="71"/>
      <c r="CE508" s="71"/>
      <c r="CF508" s="71"/>
      <c r="CG508" s="71"/>
      <c r="CH508" s="71"/>
      <c r="CI508" s="71"/>
      <c r="CJ508" s="71"/>
      <c r="CK508" s="71"/>
      <c r="CL508" s="71"/>
      <c r="CM508" s="71"/>
      <c r="CN508" s="71"/>
      <c r="CO508" s="71"/>
      <c r="CP508" s="71"/>
      <c r="CQ508" s="71"/>
      <c r="CR508" s="71"/>
      <c r="CS508" s="71"/>
      <c r="CT508" s="71"/>
      <c r="CU508" s="71"/>
      <c r="CV508" s="71"/>
      <c r="CW508" s="71"/>
      <c r="CX508" s="71"/>
    </row>
    <row r="509" spans="34:102" x14ac:dyDescent="0.25">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c r="BV509" s="71"/>
      <c r="BW509" s="71"/>
      <c r="BX509" s="71"/>
      <c r="BY509" s="71"/>
      <c r="BZ509" s="71"/>
      <c r="CA509" s="71"/>
      <c r="CB509" s="71"/>
      <c r="CC509" s="71"/>
      <c r="CD509" s="71"/>
      <c r="CE509" s="71"/>
      <c r="CF509" s="71"/>
      <c r="CG509" s="71"/>
      <c r="CH509" s="71"/>
      <c r="CI509" s="71"/>
      <c r="CJ509" s="71"/>
      <c r="CK509" s="71"/>
      <c r="CL509" s="71"/>
      <c r="CM509" s="71"/>
      <c r="CN509" s="71"/>
      <c r="CO509" s="71"/>
      <c r="CP509" s="71"/>
      <c r="CQ509" s="71"/>
      <c r="CR509" s="71"/>
      <c r="CS509" s="71"/>
      <c r="CT509" s="71"/>
      <c r="CU509" s="71"/>
      <c r="CV509" s="71"/>
      <c r="CW509" s="71"/>
      <c r="CX509" s="71"/>
    </row>
    <row r="510" spans="34:102" x14ac:dyDescent="0.25">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c r="BV510" s="71"/>
      <c r="BW510" s="71"/>
      <c r="BX510" s="71"/>
      <c r="BY510" s="71"/>
      <c r="BZ510" s="71"/>
      <c r="CA510" s="71"/>
      <c r="CB510" s="71"/>
      <c r="CC510" s="71"/>
      <c r="CD510" s="71"/>
      <c r="CE510" s="71"/>
      <c r="CF510" s="71"/>
      <c r="CG510" s="71"/>
      <c r="CH510" s="71"/>
      <c r="CI510" s="71"/>
      <c r="CJ510" s="71"/>
      <c r="CK510" s="71"/>
      <c r="CL510" s="71"/>
      <c r="CM510" s="71"/>
      <c r="CN510" s="71"/>
      <c r="CO510" s="71"/>
      <c r="CP510" s="71"/>
      <c r="CQ510" s="71"/>
      <c r="CR510" s="71"/>
      <c r="CS510" s="71"/>
      <c r="CT510" s="71"/>
      <c r="CU510" s="71"/>
      <c r="CV510" s="71"/>
      <c r="CW510" s="71"/>
      <c r="CX510" s="71"/>
    </row>
    <row r="511" spans="34:102" x14ac:dyDescent="0.25">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c r="BV511" s="71"/>
      <c r="BW511" s="71"/>
      <c r="BX511" s="71"/>
      <c r="BY511" s="71"/>
      <c r="BZ511" s="71"/>
      <c r="CA511" s="71"/>
      <c r="CB511" s="71"/>
      <c r="CC511" s="71"/>
      <c r="CD511" s="71"/>
      <c r="CE511" s="71"/>
      <c r="CF511" s="71"/>
      <c r="CG511" s="71"/>
      <c r="CH511" s="71"/>
      <c r="CI511" s="71"/>
      <c r="CJ511" s="71"/>
      <c r="CK511" s="71"/>
      <c r="CL511" s="71"/>
      <c r="CM511" s="71"/>
      <c r="CN511" s="71"/>
      <c r="CO511" s="71"/>
      <c r="CP511" s="71"/>
      <c r="CQ511" s="71"/>
      <c r="CR511" s="71"/>
      <c r="CS511" s="71"/>
      <c r="CT511" s="71"/>
      <c r="CU511" s="71"/>
      <c r="CV511" s="71"/>
      <c r="CW511" s="71"/>
      <c r="CX511" s="71"/>
    </row>
    <row r="512" spans="34:102" x14ac:dyDescent="0.25">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c r="BV512" s="71"/>
      <c r="BW512" s="71"/>
      <c r="BX512" s="71"/>
      <c r="BY512" s="71"/>
      <c r="BZ512" s="71"/>
      <c r="CA512" s="71"/>
      <c r="CB512" s="71"/>
      <c r="CC512" s="71"/>
      <c r="CD512" s="71"/>
      <c r="CE512" s="71"/>
      <c r="CF512" s="71"/>
      <c r="CG512" s="71"/>
      <c r="CH512" s="71"/>
      <c r="CI512" s="71"/>
      <c r="CJ512" s="71"/>
      <c r="CK512" s="71"/>
      <c r="CL512" s="71"/>
      <c r="CM512" s="71"/>
      <c r="CN512" s="71"/>
      <c r="CO512" s="71"/>
      <c r="CP512" s="71"/>
      <c r="CQ512" s="71"/>
      <c r="CR512" s="71"/>
      <c r="CS512" s="71"/>
      <c r="CT512" s="71"/>
      <c r="CU512" s="71"/>
      <c r="CV512" s="71"/>
      <c r="CW512" s="71"/>
      <c r="CX512" s="71"/>
    </row>
    <row r="513" spans="34:102" x14ac:dyDescent="0.25">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c r="BV513" s="71"/>
      <c r="BW513" s="71"/>
      <c r="BX513" s="71"/>
      <c r="BY513" s="71"/>
      <c r="BZ513" s="71"/>
      <c r="CA513" s="71"/>
      <c r="CB513" s="71"/>
      <c r="CC513" s="71"/>
      <c r="CD513" s="71"/>
      <c r="CE513" s="71"/>
      <c r="CF513" s="71"/>
      <c r="CG513" s="71"/>
      <c r="CH513" s="71"/>
      <c r="CI513" s="71"/>
      <c r="CJ513" s="71"/>
      <c r="CK513" s="71"/>
      <c r="CL513" s="71"/>
      <c r="CM513" s="71"/>
      <c r="CN513" s="71"/>
      <c r="CO513" s="71"/>
      <c r="CP513" s="71"/>
      <c r="CQ513" s="71"/>
      <c r="CR513" s="71"/>
      <c r="CS513" s="71"/>
      <c r="CT513" s="71"/>
      <c r="CU513" s="71"/>
      <c r="CV513" s="71"/>
      <c r="CW513" s="71"/>
      <c r="CX513" s="71"/>
    </row>
    <row r="514" spans="34:102" x14ac:dyDescent="0.25">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c r="BV514" s="71"/>
      <c r="BW514" s="71"/>
      <c r="BX514" s="71"/>
      <c r="BY514" s="71"/>
      <c r="BZ514" s="71"/>
      <c r="CA514" s="71"/>
      <c r="CB514" s="71"/>
      <c r="CC514" s="71"/>
      <c r="CD514" s="71"/>
      <c r="CE514" s="71"/>
      <c r="CF514" s="71"/>
      <c r="CG514" s="71"/>
      <c r="CH514" s="71"/>
      <c r="CI514" s="71"/>
      <c r="CJ514" s="71"/>
      <c r="CK514" s="71"/>
      <c r="CL514" s="71"/>
      <c r="CM514" s="71"/>
      <c r="CN514" s="71"/>
      <c r="CO514" s="71"/>
      <c r="CP514" s="71"/>
      <c r="CQ514" s="71"/>
      <c r="CR514" s="71"/>
      <c r="CS514" s="71"/>
      <c r="CT514" s="71"/>
      <c r="CU514" s="71"/>
      <c r="CV514" s="71"/>
      <c r="CW514" s="71"/>
      <c r="CX514" s="71"/>
    </row>
    <row r="515" spans="34:102" x14ac:dyDescent="0.25">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c r="BV515" s="71"/>
      <c r="BW515" s="71"/>
      <c r="BX515" s="71"/>
      <c r="BY515" s="71"/>
      <c r="BZ515" s="71"/>
      <c r="CA515" s="71"/>
      <c r="CB515" s="71"/>
      <c r="CC515" s="71"/>
      <c r="CD515" s="71"/>
      <c r="CE515" s="71"/>
      <c r="CF515" s="71"/>
      <c r="CG515" s="71"/>
      <c r="CH515" s="71"/>
      <c r="CI515" s="71"/>
      <c r="CJ515" s="71"/>
      <c r="CK515" s="71"/>
      <c r="CL515" s="71"/>
      <c r="CM515" s="71"/>
      <c r="CN515" s="71"/>
      <c r="CO515" s="71"/>
      <c r="CP515" s="71"/>
      <c r="CQ515" s="71"/>
      <c r="CR515" s="71"/>
      <c r="CS515" s="71"/>
      <c r="CT515" s="71"/>
      <c r="CU515" s="71"/>
      <c r="CV515" s="71"/>
      <c r="CW515" s="71"/>
      <c r="CX515" s="71"/>
    </row>
    <row r="516" spans="34:102" x14ac:dyDescent="0.25">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c r="BV516" s="71"/>
      <c r="BW516" s="71"/>
      <c r="BX516" s="71"/>
      <c r="BY516" s="71"/>
      <c r="BZ516" s="71"/>
      <c r="CA516" s="71"/>
      <c r="CB516" s="71"/>
      <c r="CC516" s="71"/>
      <c r="CD516" s="71"/>
      <c r="CE516" s="71"/>
      <c r="CF516" s="71"/>
      <c r="CG516" s="71"/>
      <c r="CH516" s="71"/>
      <c r="CI516" s="71"/>
      <c r="CJ516" s="71"/>
      <c r="CK516" s="71"/>
      <c r="CL516" s="71"/>
      <c r="CM516" s="71"/>
      <c r="CN516" s="71"/>
      <c r="CO516" s="71"/>
      <c r="CP516" s="71"/>
      <c r="CQ516" s="71"/>
      <c r="CR516" s="71"/>
      <c r="CS516" s="71"/>
      <c r="CT516" s="71"/>
      <c r="CU516" s="71"/>
      <c r="CV516" s="71"/>
      <c r="CW516" s="71"/>
      <c r="CX516" s="71"/>
    </row>
    <row r="517" spans="34:102" x14ac:dyDescent="0.25">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1"/>
      <c r="BY517" s="71"/>
      <c r="BZ517" s="71"/>
      <c r="CA517" s="71"/>
      <c r="CB517" s="71"/>
      <c r="CC517" s="71"/>
      <c r="CD517" s="71"/>
      <c r="CE517" s="71"/>
      <c r="CF517" s="71"/>
      <c r="CG517" s="71"/>
      <c r="CH517" s="71"/>
      <c r="CI517" s="71"/>
      <c r="CJ517" s="71"/>
      <c r="CK517" s="71"/>
      <c r="CL517" s="71"/>
      <c r="CM517" s="71"/>
      <c r="CN517" s="71"/>
      <c r="CO517" s="71"/>
      <c r="CP517" s="71"/>
      <c r="CQ517" s="71"/>
      <c r="CR517" s="71"/>
      <c r="CS517" s="71"/>
      <c r="CT517" s="71"/>
      <c r="CU517" s="71"/>
      <c r="CV517" s="71"/>
      <c r="CW517" s="71"/>
      <c r="CX517" s="71"/>
    </row>
    <row r="518" spans="34:102" x14ac:dyDescent="0.25">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c r="BV518" s="71"/>
      <c r="BW518" s="71"/>
      <c r="BX518" s="71"/>
      <c r="BY518" s="71"/>
      <c r="BZ518" s="71"/>
      <c r="CA518" s="71"/>
      <c r="CB518" s="71"/>
      <c r="CC518" s="71"/>
      <c r="CD518" s="71"/>
      <c r="CE518" s="71"/>
      <c r="CF518" s="71"/>
      <c r="CG518" s="71"/>
      <c r="CH518" s="71"/>
      <c r="CI518" s="71"/>
      <c r="CJ518" s="71"/>
      <c r="CK518" s="71"/>
      <c r="CL518" s="71"/>
      <c r="CM518" s="71"/>
      <c r="CN518" s="71"/>
      <c r="CO518" s="71"/>
      <c r="CP518" s="71"/>
      <c r="CQ518" s="71"/>
      <c r="CR518" s="71"/>
      <c r="CS518" s="71"/>
      <c r="CT518" s="71"/>
      <c r="CU518" s="71"/>
      <c r="CV518" s="71"/>
      <c r="CW518" s="71"/>
      <c r="CX518" s="71"/>
    </row>
    <row r="519" spans="34:102" x14ac:dyDescent="0.25">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c r="BV519" s="71"/>
      <c r="BW519" s="71"/>
      <c r="BX519" s="71"/>
      <c r="BY519" s="71"/>
      <c r="BZ519" s="71"/>
      <c r="CA519" s="71"/>
      <c r="CB519" s="71"/>
      <c r="CC519" s="71"/>
      <c r="CD519" s="71"/>
      <c r="CE519" s="71"/>
      <c r="CF519" s="71"/>
      <c r="CG519" s="71"/>
      <c r="CH519" s="71"/>
      <c r="CI519" s="71"/>
      <c r="CJ519" s="71"/>
      <c r="CK519" s="71"/>
      <c r="CL519" s="71"/>
      <c r="CM519" s="71"/>
      <c r="CN519" s="71"/>
      <c r="CO519" s="71"/>
      <c r="CP519" s="71"/>
      <c r="CQ519" s="71"/>
      <c r="CR519" s="71"/>
      <c r="CS519" s="71"/>
      <c r="CT519" s="71"/>
      <c r="CU519" s="71"/>
      <c r="CV519" s="71"/>
      <c r="CW519" s="71"/>
      <c r="CX519" s="71"/>
    </row>
    <row r="520" spans="34:102" x14ac:dyDescent="0.25">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c r="BV520" s="71"/>
      <c r="BW520" s="71"/>
      <c r="BX520" s="71"/>
      <c r="BY520" s="71"/>
      <c r="BZ520" s="71"/>
      <c r="CA520" s="71"/>
      <c r="CB520" s="71"/>
      <c r="CC520" s="71"/>
      <c r="CD520" s="71"/>
      <c r="CE520" s="71"/>
      <c r="CF520" s="71"/>
      <c r="CG520" s="71"/>
      <c r="CH520" s="71"/>
      <c r="CI520" s="71"/>
      <c r="CJ520" s="71"/>
      <c r="CK520" s="71"/>
      <c r="CL520" s="71"/>
      <c r="CM520" s="71"/>
      <c r="CN520" s="71"/>
      <c r="CO520" s="71"/>
      <c r="CP520" s="71"/>
      <c r="CQ520" s="71"/>
      <c r="CR520" s="71"/>
      <c r="CS520" s="71"/>
      <c r="CT520" s="71"/>
      <c r="CU520" s="71"/>
      <c r="CV520" s="71"/>
      <c r="CW520" s="71"/>
      <c r="CX520" s="71"/>
    </row>
    <row r="521" spans="34:102" x14ac:dyDescent="0.25">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c r="BV521" s="71"/>
      <c r="BW521" s="71"/>
      <c r="BX521" s="71"/>
      <c r="BY521" s="71"/>
      <c r="BZ521" s="71"/>
      <c r="CA521" s="71"/>
      <c r="CB521" s="71"/>
      <c r="CC521" s="71"/>
      <c r="CD521" s="71"/>
      <c r="CE521" s="71"/>
      <c r="CF521" s="71"/>
      <c r="CG521" s="71"/>
      <c r="CH521" s="71"/>
      <c r="CI521" s="71"/>
      <c r="CJ521" s="71"/>
      <c r="CK521" s="71"/>
      <c r="CL521" s="71"/>
      <c r="CM521" s="71"/>
      <c r="CN521" s="71"/>
      <c r="CO521" s="71"/>
      <c r="CP521" s="71"/>
      <c r="CQ521" s="71"/>
      <c r="CR521" s="71"/>
      <c r="CS521" s="71"/>
      <c r="CT521" s="71"/>
      <c r="CU521" s="71"/>
      <c r="CV521" s="71"/>
      <c r="CW521" s="71"/>
      <c r="CX521" s="71"/>
    </row>
    <row r="522" spans="34:102" x14ac:dyDescent="0.25">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1"/>
      <c r="BY522" s="71"/>
      <c r="BZ522" s="71"/>
      <c r="CA522" s="71"/>
      <c r="CB522" s="71"/>
      <c r="CC522" s="71"/>
      <c r="CD522" s="71"/>
      <c r="CE522" s="71"/>
      <c r="CF522" s="71"/>
      <c r="CG522" s="71"/>
      <c r="CH522" s="71"/>
      <c r="CI522" s="71"/>
      <c r="CJ522" s="71"/>
      <c r="CK522" s="71"/>
      <c r="CL522" s="71"/>
      <c r="CM522" s="71"/>
      <c r="CN522" s="71"/>
      <c r="CO522" s="71"/>
      <c r="CP522" s="71"/>
      <c r="CQ522" s="71"/>
      <c r="CR522" s="71"/>
      <c r="CS522" s="71"/>
      <c r="CT522" s="71"/>
      <c r="CU522" s="71"/>
      <c r="CV522" s="71"/>
      <c r="CW522" s="71"/>
      <c r="CX522" s="71"/>
    </row>
    <row r="523" spans="34:102" x14ac:dyDescent="0.25">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c r="BV523" s="71"/>
      <c r="BW523" s="71"/>
      <c r="BX523" s="71"/>
      <c r="BY523" s="71"/>
      <c r="BZ523" s="71"/>
      <c r="CA523" s="71"/>
      <c r="CB523" s="71"/>
      <c r="CC523" s="71"/>
      <c r="CD523" s="71"/>
      <c r="CE523" s="71"/>
      <c r="CF523" s="71"/>
      <c r="CG523" s="71"/>
      <c r="CH523" s="71"/>
      <c r="CI523" s="71"/>
      <c r="CJ523" s="71"/>
      <c r="CK523" s="71"/>
      <c r="CL523" s="71"/>
      <c r="CM523" s="71"/>
      <c r="CN523" s="71"/>
      <c r="CO523" s="71"/>
      <c r="CP523" s="71"/>
      <c r="CQ523" s="71"/>
      <c r="CR523" s="71"/>
      <c r="CS523" s="71"/>
      <c r="CT523" s="71"/>
      <c r="CU523" s="71"/>
      <c r="CV523" s="71"/>
      <c r="CW523" s="71"/>
      <c r="CX523" s="71"/>
    </row>
    <row r="524" spans="34:102" x14ac:dyDescent="0.25">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c r="BV524" s="71"/>
      <c r="BW524" s="71"/>
      <c r="BX524" s="71"/>
      <c r="BY524" s="71"/>
      <c r="BZ524" s="71"/>
      <c r="CA524" s="71"/>
      <c r="CB524" s="71"/>
      <c r="CC524" s="71"/>
      <c r="CD524" s="71"/>
      <c r="CE524" s="71"/>
      <c r="CF524" s="71"/>
      <c r="CG524" s="71"/>
      <c r="CH524" s="71"/>
      <c r="CI524" s="71"/>
      <c r="CJ524" s="71"/>
      <c r="CK524" s="71"/>
      <c r="CL524" s="71"/>
      <c r="CM524" s="71"/>
      <c r="CN524" s="71"/>
      <c r="CO524" s="71"/>
      <c r="CP524" s="71"/>
      <c r="CQ524" s="71"/>
      <c r="CR524" s="71"/>
      <c r="CS524" s="71"/>
      <c r="CT524" s="71"/>
      <c r="CU524" s="71"/>
      <c r="CV524" s="71"/>
      <c r="CW524" s="71"/>
      <c r="CX524" s="71"/>
    </row>
    <row r="525" spans="34:102" x14ac:dyDescent="0.25">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c r="BV525" s="71"/>
      <c r="BW525" s="71"/>
      <c r="BX525" s="71"/>
      <c r="BY525" s="71"/>
      <c r="BZ525" s="71"/>
      <c r="CA525" s="71"/>
      <c r="CB525" s="71"/>
      <c r="CC525" s="71"/>
      <c r="CD525" s="71"/>
      <c r="CE525" s="71"/>
      <c r="CF525" s="71"/>
      <c r="CG525" s="71"/>
      <c r="CH525" s="71"/>
      <c r="CI525" s="71"/>
      <c r="CJ525" s="71"/>
      <c r="CK525" s="71"/>
      <c r="CL525" s="71"/>
      <c r="CM525" s="71"/>
      <c r="CN525" s="71"/>
      <c r="CO525" s="71"/>
      <c r="CP525" s="71"/>
      <c r="CQ525" s="71"/>
      <c r="CR525" s="71"/>
      <c r="CS525" s="71"/>
      <c r="CT525" s="71"/>
      <c r="CU525" s="71"/>
      <c r="CV525" s="71"/>
      <c r="CW525" s="71"/>
      <c r="CX525" s="71"/>
    </row>
    <row r="526" spans="34:102" x14ac:dyDescent="0.25">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c r="BV526" s="71"/>
      <c r="BW526" s="71"/>
      <c r="BX526" s="71"/>
      <c r="BY526" s="71"/>
      <c r="BZ526" s="71"/>
      <c r="CA526" s="71"/>
      <c r="CB526" s="71"/>
      <c r="CC526" s="71"/>
      <c r="CD526" s="71"/>
      <c r="CE526" s="71"/>
      <c r="CF526" s="71"/>
      <c r="CG526" s="71"/>
      <c r="CH526" s="71"/>
      <c r="CI526" s="71"/>
      <c r="CJ526" s="71"/>
      <c r="CK526" s="71"/>
      <c r="CL526" s="71"/>
      <c r="CM526" s="71"/>
      <c r="CN526" s="71"/>
      <c r="CO526" s="71"/>
      <c r="CP526" s="71"/>
      <c r="CQ526" s="71"/>
      <c r="CR526" s="71"/>
      <c r="CS526" s="71"/>
      <c r="CT526" s="71"/>
      <c r="CU526" s="71"/>
      <c r="CV526" s="71"/>
      <c r="CW526" s="71"/>
      <c r="CX526" s="71"/>
    </row>
    <row r="527" spans="34:102" x14ac:dyDescent="0.25">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c r="BV527" s="71"/>
      <c r="BW527" s="71"/>
      <c r="BX527" s="71"/>
      <c r="BY527" s="71"/>
      <c r="BZ527" s="71"/>
      <c r="CA527" s="71"/>
      <c r="CB527" s="71"/>
      <c r="CC527" s="71"/>
      <c r="CD527" s="71"/>
      <c r="CE527" s="71"/>
      <c r="CF527" s="71"/>
      <c r="CG527" s="71"/>
      <c r="CH527" s="71"/>
      <c r="CI527" s="71"/>
      <c r="CJ527" s="71"/>
      <c r="CK527" s="71"/>
      <c r="CL527" s="71"/>
      <c r="CM527" s="71"/>
      <c r="CN527" s="71"/>
      <c r="CO527" s="71"/>
      <c r="CP527" s="71"/>
      <c r="CQ527" s="71"/>
      <c r="CR527" s="71"/>
      <c r="CS527" s="71"/>
      <c r="CT527" s="71"/>
      <c r="CU527" s="71"/>
      <c r="CV527" s="71"/>
      <c r="CW527" s="71"/>
      <c r="CX527" s="71"/>
    </row>
    <row r="528" spans="34:102" x14ac:dyDescent="0.25">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c r="BV528" s="71"/>
      <c r="BW528" s="71"/>
      <c r="BX528" s="71"/>
      <c r="BY528" s="71"/>
      <c r="BZ528" s="71"/>
      <c r="CA528" s="71"/>
      <c r="CB528" s="71"/>
      <c r="CC528" s="71"/>
      <c r="CD528" s="71"/>
      <c r="CE528" s="71"/>
      <c r="CF528" s="71"/>
      <c r="CG528" s="71"/>
      <c r="CH528" s="71"/>
      <c r="CI528" s="71"/>
      <c r="CJ528" s="71"/>
      <c r="CK528" s="71"/>
      <c r="CL528" s="71"/>
      <c r="CM528" s="71"/>
      <c r="CN528" s="71"/>
      <c r="CO528" s="71"/>
      <c r="CP528" s="71"/>
      <c r="CQ528" s="71"/>
      <c r="CR528" s="71"/>
      <c r="CS528" s="71"/>
      <c r="CT528" s="71"/>
      <c r="CU528" s="71"/>
      <c r="CV528" s="71"/>
      <c r="CW528" s="71"/>
      <c r="CX528" s="71"/>
    </row>
    <row r="529" spans="34:102" x14ac:dyDescent="0.25">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c r="BV529" s="71"/>
      <c r="BW529" s="71"/>
      <c r="BX529" s="71"/>
      <c r="BY529" s="71"/>
      <c r="BZ529" s="71"/>
      <c r="CA529" s="71"/>
      <c r="CB529" s="71"/>
      <c r="CC529" s="71"/>
      <c r="CD529" s="71"/>
      <c r="CE529" s="71"/>
      <c r="CF529" s="71"/>
      <c r="CG529" s="71"/>
      <c r="CH529" s="71"/>
      <c r="CI529" s="71"/>
      <c r="CJ529" s="71"/>
      <c r="CK529" s="71"/>
      <c r="CL529" s="71"/>
      <c r="CM529" s="71"/>
      <c r="CN529" s="71"/>
      <c r="CO529" s="71"/>
      <c r="CP529" s="71"/>
      <c r="CQ529" s="71"/>
      <c r="CR529" s="71"/>
      <c r="CS529" s="71"/>
      <c r="CT529" s="71"/>
      <c r="CU529" s="71"/>
      <c r="CV529" s="71"/>
      <c r="CW529" s="71"/>
      <c r="CX529" s="71"/>
    </row>
    <row r="530" spans="34:102" x14ac:dyDescent="0.25">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c r="BV530" s="71"/>
      <c r="BW530" s="71"/>
      <c r="BX530" s="71"/>
      <c r="BY530" s="71"/>
      <c r="BZ530" s="71"/>
      <c r="CA530" s="71"/>
      <c r="CB530" s="71"/>
      <c r="CC530" s="71"/>
      <c r="CD530" s="71"/>
      <c r="CE530" s="71"/>
      <c r="CF530" s="71"/>
      <c r="CG530" s="71"/>
      <c r="CH530" s="71"/>
      <c r="CI530" s="71"/>
      <c r="CJ530" s="71"/>
      <c r="CK530" s="71"/>
      <c r="CL530" s="71"/>
      <c r="CM530" s="71"/>
      <c r="CN530" s="71"/>
      <c r="CO530" s="71"/>
      <c r="CP530" s="71"/>
      <c r="CQ530" s="71"/>
      <c r="CR530" s="71"/>
      <c r="CS530" s="71"/>
      <c r="CT530" s="71"/>
      <c r="CU530" s="71"/>
      <c r="CV530" s="71"/>
      <c r="CW530" s="71"/>
      <c r="CX530" s="71"/>
    </row>
    <row r="531" spans="34:102" x14ac:dyDescent="0.25">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1"/>
      <c r="BY531" s="71"/>
      <c r="BZ531" s="71"/>
      <c r="CA531" s="71"/>
      <c r="CB531" s="71"/>
      <c r="CC531" s="71"/>
      <c r="CD531" s="71"/>
      <c r="CE531" s="71"/>
      <c r="CF531" s="71"/>
      <c r="CG531" s="71"/>
      <c r="CH531" s="71"/>
      <c r="CI531" s="71"/>
      <c r="CJ531" s="71"/>
      <c r="CK531" s="71"/>
      <c r="CL531" s="71"/>
      <c r="CM531" s="71"/>
      <c r="CN531" s="71"/>
      <c r="CO531" s="71"/>
      <c r="CP531" s="71"/>
      <c r="CQ531" s="71"/>
      <c r="CR531" s="71"/>
      <c r="CS531" s="71"/>
      <c r="CT531" s="71"/>
      <c r="CU531" s="71"/>
      <c r="CV531" s="71"/>
      <c r="CW531" s="71"/>
      <c r="CX531" s="71"/>
    </row>
    <row r="532" spans="34:102" x14ac:dyDescent="0.25">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c r="BV532" s="71"/>
      <c r="BW532" s="71"/>
      <c r="BX532" s="71"/>
      <c r="BY532" s="71"/>
      <c r="BZ532" s="71"/>
      <c r="CA532" s="71"/>
      <c r="CB532" s="71"/>
      <c r="CC532" s="71"/>
      <c r="CD532" s="71"/>
      <c r="CE532" s="71"/>
      <c r="CF532" s="71"/>
      <c r="CG532" s="71"/>
      <c r="CH532" s="71"/>
      <c r="CI532" s="71"/>
      <c r="CJ532" s="71"/>
      <c r="CK532" s="71"/>
      <c r="CL532" s="71"/>
      <c r="CM532" s="71"/>
      <c r="CN532" s="71"/>
      <c r="CO532" s="71"/>
      <c r="CP532" s="71"/>
      <c r="CQ532" s="71"/>
      <c r="CR532" s="71"/>
      <c r="CS532" s="71"/>
      <c r="CT532" s="71"/>
      <c r="CU532" s="71"/>
      <c r="CV532" s="71"/>
      <c r="CW532" s="71"/>
      <c r="CX532" s="71"/>
    </row>
    <row r="533" spans="34:102" x14ac:dyDescent="0.25">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c r="BV533" s="71"/>
      <c r="BW533" s="71"/>
      <c r="BX533" s="71"/>
      <c r="BY533" s="71"/>
      <c r="BZ533" s="71"/>
      <c r="CA533" s="71"/>
      <c r="CB533" s="71"/>
      <c r="CC533" s="71"/>
      <c r="CD533" s="71"/>
      <c r="CE533" s="71"/>
      <c r="CF533" s="71"/>
      <c r="CG533" s="71"/>
      <c r="CH533" s="71"/>
      <c r="CI533" s="71"/>
      <c r="CJ533" s="71"/>
      <c r="CK533" s="71"/>
      <c r="CL533" s="71"/>
      <c r="CM533" s="71"/>
      <c r="CN533" s="71"/>
      <c r="CO533" s="71"/>
      <c r="CP533" s="71"/>
      <c r="CQ533" s="71"/>
      <c r="CR533" s="71"/>
      <c r="CS533" s="71"/>
      <c r="CT533" s="71"/>
      <c r="CU533" s="71"/>
      <c r="CV533" s="71"/>
      <c r="CW533" s="71"/>
      <c r="CX533" s="71"/>
    </row>
    <row r="534" spans="34:102" x14ac:dyDescent="0.25">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1"/>
      <c r="BY534" s="71"/>
      <c r="BZ534" s="71"/>
      <c r="CA534" s="71"/>
      <c r="CB534" s="71"/>
      <c r="CC534" s="71"/>
      <c r="CD534" s="71"/>
      <c r="CE534" s="71"/>
      <c r="CF534" s="71"/>
      <c r="CG534" s="71"/>
      <c r="CH534" s="71"/>
      <c r="CI534" s="71"/>
      <c r="CJ534" s="71"/>
      <c r="CK534" s="71"/>
      <c r="CL534" s="71"/>
      <c r="CM534" s="71"/>
      <c r="CN534" s="71"/>
      <c r="CO534" s="71"/>
      <c r="CP534" s="71"/>
      <c r="CQ534" s="71"/>
      <c r="CR534" s="71"/>
      <c r="CS534" s="71"/>
      <c r="CT534" s="71"/>
      <c r="CU534" s="71"/>
      <c r="CV534" s="71"/>
      <c r="CW534" s="71"/>
      <c r="CX534" s="71"/>
    </row>
    <row r="535" spans="34:102" x14ac:dyDescent="0.25">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c r="BV535" s="71"/>
      <c r="BW535" s="71"/>
      <c r="BX535" s="71"/>
      <c r="BY535" s="71"/>
      <c r="BZ535" s="71"/>
      <c r="CA535" s="71"/>
      <c r="CB535" s="71"/>
      <c r="CC535" s="71"/>
      <c r="CD535" s="71"/>
      <c r="CE535" s="71"/>
      <c r="CF535" s="71"/>
      <c r="CG535" s="71"/>
      <c r="CH535" s="71"/>
      <c r="CI535" s="71"/>
      <c r="CJ535" s="71"/>
      <c r="CK535" s="71"/>
      <c r="CL535" s="71"/>
      <c r="CM535" s="71"/>
      <c r="CN535" s="71"/>
      <c r="CO535" s="71"/>
      <c r="CP535" s="71"/>
      <c r="CQ535" s="71"/>
      <c r="CR535" s="71"/>
      <c r="CS535" s="71"/>
      <c r="CT535" s="71"/>
      <c r="CU535" s="71"/>
      <c r="CV535" s="71"/>
      <c r="CW535" s="71"/>
      <c r="CX535" s="71"/>
    </row>
    <row r="536" spans="34:102" x14ac:dyDescent="0.25">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c r="BV536" s="71"/>
      <c r="BW536" s="71"/>
      <c r="BX536" s="71"/>
      <c r="BY536" s="71"/>
      <c r="BZ536" s="71"/>
      <c r="CA536" s="71"/>
      <c r="CB536" s="71"/>
      <c r="CC536" s="71"/>
      <c r="CD536" s="71"/>
      <c r="CE536" s="71"/>
      <c r="CF536" s="71"/>
      <c r="CG536" s="71"/>
      <c r="CH536" s="71"/>
      <c r="CI536" s="71"/>
      <c r="CJ536" s="71"/>
      <c r="CK536" s="71"/>
      <c r="CL536" s="71"/>
      <c r="CM536" s="71"/>
      <c r="CN536" s="71"/>
      <c r="CO536" s="71"/>
      <c r="CP536" s="71"/>
      <c r="CQ536" s="71"/>
      <c r="CR536" s="71"/>
      <c r="CS536" s="71"/>
      <c r="CT536" s="71"/>
      <c r="CU536" s="71"/>
      <c r="CV536" s="71"/>
      <c r="CW536" s="71"/>
      <c r="CX536" s="71"/>
    </row>
    <row r="537" spans="34:102" x14ac:dyDescent="0.25">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c r="BV537" s="71"/>
      <c r="BW537" s="71"/>
      <c r="BX537" s="71"/>
      <c r="BY537" s="71"/>
      <c r="BZ537" s="71"/>
      <c r="CA537" s="71"/>
      <c r="CB537" s="71"/>
      <c r="CC537" s="71"/>
      <c r="CD537" s="71"/>
      <c r="CE537" s="71"/>
      <c r="CF537" s="71"/>
      <c r="CG537" s="71"/>
      <c r="CH537" s="71"/>
      <c r="CI537" s="71"/>
      <c r="CJ537" s="71"/>
      <c r="CK537" s="71"/>
      <c r="CL537" s="71"/>
      <c r="CM537" s="71"/>
      <c r="CN537" s="71"/>
      <c r="CO537" s="71"/>
      <c r="CP537" s="71"/>
      <c r="CQ537" s="71"/>
      <c r="CR537" s="71"/>
      <c r="CS537" s="71"/>
      <c r="CT537" s="71"/>
      <c r="CU537" s="71"/>
      <c r="CV537" s="71"/>
      <c r="CW537" s="71"/>
      <c r="CX537" s="71"/>
    </row>
    <row r="538" spans="34:102" x14ac:dyDescent="0.25">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c r="BV538" s="71"/>
      <c r="BW538" s="71"/>
      <c r="BX538" s="71"/>
      <c r="BY538" s="71"/>
      <c r="BZ538" s="71"/>
      <c r="CA538" s="71"/>
      <c r="CB538" s="71"/>
      <c r="CC538" s="71"/>
      <c r="CD538" s="71"/>
      <c r="CE538" s="71"/>
      <c r="CF538" s="71"/>
      <c r="CG538" s="71"/>
      <c r="CH538" s="71"/>
      <c r="CI538" s="71"/>
      <c r="CJ538" s="71"/>
      <c r="CK538" s="71"/>
      <c r="CL538" s="71"/>
      <c r="CM538" s="71"/>
      <c r="CN538" s="71"/>
      <c r="CO538" s="71"/>
      <c r="CP538" s="71"/>
      <c r="CQ538" s="71"/>
      <c r="CR538" s="71"/>
      <c r="CS538" s="71"/>
      <c r="CT538" s="71"/>
      <c r="CU538" s="71"/>
      <c r="CV538" s="71"/>
      <c r="CW538" s="71"/>
      <c r="CX538" s="71"/>
    </row>
    <row r="539" spans="34:102" x14ac:dyDescent="0.25">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c r="CA539" s="71"/>
      <c r="CB539" s="71"/>
      <c r="CC539" s="71"/>
      <c r="CD539" s="71"/>
      <c r="CE539" s="71"/>
      <c r="CF539" s="71"/>
      <c r="CG539" s="71"/>
      <c r="CH539" s="71"/>
      <c r="CI539" s="71"/>
      <c r="CJ539" s="71"/>
      <c r="CK539" s="71"/>
      <c r="CL539" s="71"/>
      <c r="CM539" s="71"/>
      <c r="CN539" s="71"/>
      <c r="CO539" s="71"/>
      <c r="CP539" s="71"/>
      <c r="CQ539" s="71"/>
      <c r="CR539" s="71"/>
      <c r="CS539" s="71"/>
      <c r="CT539" s="71"/>
      <c r="CU539" s="71"/>
      <c r="CV539" s="71"/>
      <c r="CW539" s="71"/>
      <c r="CX539" s="71"/>
    </row>
    <row r="540" spans="34:102" x14ac:dyDescent="0.25">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c r="CA540" s="71"/>
      <c r="CB540" s="71"/>
      <c r="CC540" s="71"/>
      <c r="CD540" s="71"/>
      <c r="CE540" s="71"/>
      <c r="CF540" s="71"/>
      <c r="CG540" s="71"/>
      <c r="CH540" s="71"/>
      <c r="CI540" s="71"/>
      <c r="CJ540" s="71"/>
      <c r="CK540" s="71"/>
      <c r="CL540" s="71"/>
      <c r="CM540" s="71"/>
      <c r="CN540" s="71"/>
      <c r="CO540" s="71"/>
      <c r="CP540" s="71"/>
      <c r="CQ540" s="71"/>
      <c r="CR540" s="71"/>
      <c r="CS540" s="71"/>
      <c r="CT540" s="71"/>
      <c r="CU540" s="71"/>
      <c r="CV540" s="71"/>
      <c r="CW540" s="71"/>
      <c r="CX540" s="71"/>
    </row>
    <row r="541" spans="34:102" x14ac:dyDescent="0.25">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c r="CA541" s="71"/>
      <c r="CB541" s="71"/>
      <c r="CC541" s="71"/>
      <c r="CD541" s="71"/>
      <c r="CE541" s="71"/>
      <c r="CF541" s="71"/>
      <c r="CG541" s="71"/>
      <c r="CH541" s="71"/>
      <c r="CI541" s="71"/>
      <c r="CJ541" s="71"/>
      <c r="CK541" s="71"/>
      <c r="CL541" s="71"/>
      <c r="CM541" s="71"/>
      <c r="CN541" s="71"/>
      <c r="CO541" s="71"/>
      <c r="CP541" s="71"/>
      <c r="CQ541" s="71"/>
      <c r="CR541" s="71"/>
      <c r="CS541" s="71"/>
      <c r="CT541" s="71"/>
      <c r="CU541" s="71"/>
      <c r="CV541" s="71"/>
      <c r="CW541" s="71"/>
      <c r="CX541" s="71"/>
    </row>
    <row r="542" spans="34:102" x14ac:dyDescent="0.25">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c r="BV542" s="71"/>
      <c r="BW542" s="71"/>
      <c r="BX542" s="71"/>
      <c r="BY542" s="71"/>
      <c r="BZ542" s="71"/>
      <c r="CA542" s="71"/>
      <c r="CB542" s="71"/>
      <c r="CC542" s="71"/>
      <c r="CD542" s="71"/>
      <c r="CE542" s="71"/>
      <c r="CF542" s="71"/>
      <c r="CG542" s="71"/>
      <c r="CH542" s="71"/>
      <c r="CI542" s="71"/>
      <c r="CJ542" s="71"/>
      <c r="CK542" s="71"/>
      <c r="CL542" s="71"/>
      <c r="CM542" s="71"/>
      <c r="CN542" s="71"/>
      <c r="CO542" s="71"/>
      <c r="CP542" s="71"/>
      <c r="CQ542" s="71"/>
      <c r="CR542" s="71"/>
      <c r="CS542" s="71"/>
      <c r="CT542" s="71"/>
      <c r="CU542" s="71"/>
      <c r="CV542" s="71"/>
      <c r="CW542" s="71"/>
      <c r="CX542" s="71"/>
    </row>
    <row r="543" spans="34:102" x14ac:dyDescent="0.25">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c r="CA543" s="71"/>
      <c r="CB543" s="71"/>
      <c r="CC543" s="71"/>
      <c r="CD543" s="71"/>
      <c r="CE543" s="71"/>
      <c r="CF543" s="71"/>
      <c r="CG543" s="71"/>
      <c r="CH543" s="71"/>
      <c r="CI543" s="71"/>
      <c r="CJ543" s="71"/>
      <c r="CK543" s="71"/>
      <c r="CL543" s="71"/>
      <c r="CM543" s="71"/>
      <c r="CN543" s="71"/>
      <c r="CO543" s="71"/>
      <c r="CP543" s="71"/>
      <c r="CQ543" s="71"/>
      <c r="CR543" s="71"/>
      <c r="CS543" s="71"/>
      <c r="CT543" s="71"/>
      <c r="CU543" s="71"/>
      <c r="CV543" s="71"/>
      <c r="CW543" s="71"/>
      <c r="CX543" s="71"/>
    </row>
    <row r="544" spans="34:102" x14ac:dyDescent="0.25">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c r="CA544" s="71"/>
      <c r="CB544" s="71"/>
      <c r="CC544" s="71"/>
      <c r="CD544" s="71"/>
      <c r="CE544" s="71"/>
      <c r="CF544" s="71"/>
      <c r="CG544" s="71"/>
      <c r="CH544" s="71"/>
      <c r="CI544" s="71"/>
      <c r="CJ544" s="71"/>
      <c r="CK544" s="71"/>
      <c r="CL544" s="71"/>
      <c r="CM544" s="71"/>
      <c r="CN544" s="71"/>
      <c r="CO544" s="71"/>
      <c r="CP544" s="71"/>
      <c r="CQ544" s="71"/>
      <c r="CR544" s="71"/>
      <c r="CS544" s="71"/>
      <c r="CT544" s="71"/>
      <c r="CU544" s="71"/>
      <c r="CV544" s="71"/>
      <c r="CW544" s="71"/>
      <c r="CX544" s="71"/>
    </row>
    <row r="545" spans="34:102" x14ac:dyDescent="0.25">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c r="CA545" s="71"/>
      <c r="CB545" s="71"/>
      <c r="CC545" s="71"/>
      <c r="CD545" s="71"/>
      <c r="CE545" s="71"/>
      <c r="CF545" s="71"/>
      <c r="CG545" s="71"/>
      <c r="CH545" s="71"/>
      <c r="CI545" s="71"/>
      <c r="CJ545" s="71"/>
      <c r="CK545" s="71"/>
      <c r="CL545" s="71"/>
      <c r="CM545" s="71"/>
      <c r="CN545" s="71"/>
      <c r="CO545" s="71"/>
      <c r="CP545" s="71"/>
      <c r="CQ545" s="71"/>
      <c r="CR545" s="71"/>
      <c r="CS545" s="71"/>
      <c r="CT545" s="71"/>
      <c r="CU545" s="71"/>
      <c r="CV545" s="71"/>
      <c r="CW545" s="71"/>
      <c r="CX545" s="71"/>
    </row>
    <row r="546" spans="34:102" x14ac:dyDescent="0.25">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c r="CA546" s="71"/>
      <c r="CB546" s="71"/>
      <c r="CC546" s="71"/>
      <c r="CD546" s="71"/>
      <c r="CE546" s="71"/>
      <c r="CF546" s="71"/>
      <c r="CG546" s="71"/>
      <c r="CH546" s="71"/>
      <c r="CI546" s="71"/>
      <c r="CJ546" s="71"/>
      <c r="CK546" s="71"/>
      <c r="CL546" s="71"/>
      <c r="CM546" s="71"/>
      <c r="CN546" s="71"/>
      <c r="CO546" s="71"/>
      <c r="CP546" s="71"/>
      <c r="CQ546" s="71"/>
      <c r="CR546" s="71"/>
      <c r="CS546" s="71"/>
      <c r="CT546" s="71"/>
      <c r="CU546" s="71"/>
      <c r="CV546" s="71"/>
      <c r="CW546" s="71"/>
      <c r="CX546" s="71"/>
    </row>
    <row r="547" spans="34:102" x14ac:dyDescent="0.25">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c r="BV547" s="71"/>
      <c r="BW547" s="71"/>
      <c r="BX547" s="71"/>
      <c r="BY547" s="71"/>
      <c r="BZ547" s="71"/>
      <c r="CA547" s="71"/>
      <c r="CB547" s="71"/>
      <c r="CC547" s="71"/>
      <c r="CD547" s="71"/>
      <c r="CE547" s="71"/>
      <c r="CF547" s="71"/>
      <c r="CG547" s="71"/>
      <c r="CH547" s="71"/>
      <c r="CI547" s="71"/>
      <c r="CJ547" s="71"/>
      <c r="CK547" s="71"/>
      <c r="CL547" s="71"/>
      <c r="CM547" s="71"/>
      <c r="CN547" s="71"/>
      <c r="CO547" s="71"/>
      <c r="CP547" s="71"/>
      <c r="CQ547" s="71"/>
      <c r="CR547" s="71"/>
      <c r="CS547" s="71"/>
      <c r="CT547" s="71"/>
      <c r="CU547" s="71"/>
      <c r="CV547" s="71"/>
      <c r="CW547" s="71"/>
      <c r="CX547" s="71"/>
    </row>
    <row r="548" spans="34:102" x14ac:dyDescent="0.25">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c r="BV548" s="71"/>
      <c r="BW548" s="71"/>
      <c r="BX548" s="71"/>
      <c r="BY548" s="71"/>
      <c r="BZ548" s="71"/>
      <c r="CA548" s="71"/>
      <c r="CB548" s="71"/>
      <c r="CC548" s="71"/>
      <c r="CD548" s="71"/>
      <c r="CE548" s="71"/>
      <c r="CF548" s="71"/>
      <c r="CG548" s="71"/>
      <c r="CH548" s="71"/>
      <c r="CI548" s="71"/>
      <c r="CJ548" s="71"/>
      <c r="CK548" s="71"/>
      <c r="CL548" s="71"/>
      <c r="CM548" s="71"/>
      <c r="CN548" s="71"/>
      <c r="CO548" s="71"/>
      <c r="CP548" s="71"/>
      <c r="CQ548" s="71"/>
      <c r="CR548" s="71"/>
      <c r="CS548" s="71"/>
      <c r="CT548" s="71"/>
      <c r="CU548" s="71"/>
      <c r="CV548" s="71"/>
      <c r="CW548" s="71"/>
      <c r="CX548" s="71"/>
    </row>
    <row r="549" spans="34:102" x14ac:dyDescent="0.25">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c r="BV549" s="71"/>
      <c r="BW549" s="71"/>
      <c r="BX549" s="71"/>
      <c r="BY549" s="71"/>
      <c r="BZ549" s="71"/>
      <c r="CA549" s="71"/>
      <c r="CB549" s="71"/>
      <c r="CC549" s="71"/>
      <c r="CD549" s="71"/>
      <c r="CE549" s="71"/>
      <c r="CF549" s="71"/>
      <c r="CG549" s="71"/>
      <c r="CH549" s="71"/>
      <c r="CI549" s="71"/>
      <c r="CJ549" s="71"/>
      <c r="CK549" s="71"/>
      <c r="CL549" s="71"/>
      <c r="CM549" s="71"/>
      <c r="CN549" s="71"/>
      <c r="CO549" s="71"/>
      <c r="CP549" s="71"/>
      <c r="CQ549" s="71"/>
      <c r="CR549" s="71"/>
      <c r="CS549" s="71"/>
      <c r="CT549" s="71"/>
      <c r="CU549" s="71"/>
      <c r="CV549" s="71"/>
      <c r="CW549" s="71"/>
      <c r="CX549" s="71"/>
    </row>
    <row r="550" spans="34:102" x14ac:dyDescent="0.25">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1"/>
      <c r="BY550" s="71"/>
      <c r="BZ550" s="71"/>
      <c r="CA550" s="71"/>
      <c r="CB550" s="71"/>
      <c r="CC550" s="71"/>
      <c r="CD550" s="71"/>
      <c r="CE550" s="71"/>
      <c r="CF550" s="71"/>
      <c r="CG550" s="71"/>
      <c r="CH550" s="71"/>
      <c r="CI550" s="71"/>
      <c r="CJ550" s="71"/>
      <c r="CK550" s="71"/>
      <c r="CL550" s="71"/>
      <c r="CM550" s="71"/>
      <c r="CN550" s="71"/>
      <c r="CO550" s="71"/>
      <c r="CP550" s="71"/>
      <c r="CQ550" s="71"/>
      <c r="CR550" s="71"/>
      <c r="CS550" s="71"/>
      <c r="CT550" s="71"/>
      <c r="CU550" s="71"/>
      <c r="CV550" s="71"/>
      <c r="CW550" s="71"/>
      <c r="CX550" s="71"/>
    </row>
    <row r="551" spans="34:102" x14ac:dyDescent="0.25">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c r="BV551" s="71"/>
      <c r="BW551" s="71"/>
      <c r="BX551" s="71"/>
      <c r="BY551" s="71"/>
      <c r="BZ551" s="71"/>
      <c r="CA551" s="71"/>
      <c r="CB551" s="71"/>
      <c r="CC551" s="71"/>
      <c r="CD551" s="71"/>
      <c r="CE551" s="71"/>
      <c r="CF551" s="71"/>
      <c r="CG551" s="71"/>
      <c r="CH551" s="71"/>
      <c r="CI551" s="71"/>
      <c r="CJ551" s="71"/>
      <c r="CK551" s="71"/>
      <c r="CL551" s="71"/>
      <c r="CM551" s="71"/>
      <c r="CN551" s="71"/>
      <c r="CO551" s="71"/>
      <c r="CP551" s="71"/>
      <c r="CQ551" s="71"/>
      <c r="CR551" s="71"/>
      <c r="CS551" s="71"/>
      <c r="CT551" s="71"/>
      <c r="CU551" s="71"/>
      <c r="CV551" s="71"/>
      <c r="CW551" s="71"/>
      <c r="CX551" s="71"/>
    </row>
    <row r="552" spans="34:102" x14ac:dyDescent="0.25">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c r="CA552" s="71"/>
      <c r="CB552" s="71"/>
      <c r="CC552" s="71"/>
      <c r="CD552" s="71"/>
      <c r="CE552" s="71"/>
      <c r="CF552" s="71"/>
      <c r="CG552" s="71"/>
      <c r="CH552" s="71"/>
      <c r="CI552" s="71"/>
      <c r="CJ552" s="71"/>
      <c r="CK552" s="71"/>
      <c r="CL552" s="71"/>
      <c r="CM552" s="71"/>
      <c r="CN552" s="71"/>
      <c r="CO552" s="71"/>
      <c r="CP552" s="71"/>
      <c r="CQ552" s="71"/>
      <c r="CR552" s="71"/>
      <c r="CS552" s="71"/>
      <c r="CT552" s="71"/>
      <c r="CU552" s="71"/>
      <c r="CV552" s="71"/>
      <c r="CW552" s="71"/>
      <c r="CX552" s="71"/>
    </row>
    <row r="553" spans="34:102" x14ac:dyDescent="0.25">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c r="BV553" s="71"/>
      <c r="BW553" s="71"/>
      <c r="BX553" s="71"/>
      <c r="BY553" s="71"/>
      <c r="BZ553" s="71"/>
      <c r="CA553" s="71"/>
      <c r="CB553" s="71"/>
      <c r="CC553" s="71"/>
      <c r="CD553" s="71"/>
      <c r="CE553" s="71"/>
      <c r="CF553" s="71"/>
      <c r="CG553" s="71"/>
      <c r="CH553" s="71"/>
      <c r="CI553" s="71"/>
      <c r="CJ553" s="71"/>
      <c r="CK553" s="71"/>
      <c r="CL553" s="71"/>
      <c r="CM553" s="71"/>
      <c r="CN553" s="71"/>
      <c r="CO553" s="71"/>
      <c r="CP553" s="71"/>
      <c r="CQ553" s="71"/>
      <c r="CR553" s="71"/>
      <c r="CS553" s="71"/>
      <c r="CT553" s="71"/>
      <c r="CU553" s="71"/>
      <c r="CV553" s="71"/>
      <c r="CW553" s="71"/>
      <c r="CX553" s="71"/>
    </row>
    <row r="554" spans="34:102" x14ac:dyDescent="0.25">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c r="BV554" s="71"/>
      <c r="BW554" s="71"/>
      <c r="BX554" s="71"/>
      <c r="BY554" s="71"/>
      <c r="BZ554" s="71"/>
      <c r="CA554" s="71"/>
      <c r="CB554" s="71"/>
      <c r="CC554" s="71"/>
      <c r="CD554" s="71"/>
      <c r="CE554" s="71"/>
      <c r="CF554" s="71"/>
      <c r="CG554" s="71"/>
      <c r="CH554" s="71"/>
      <c r="CI554" s="71"/>
      <c r="CJ554" s="71"/>
      <c r="CK554" s="71"/>
      <c r="CL554" s="71"/>
      <c r="CM554" s="71"/>
      <c r="CN554" s="71"/>
      <c r="CO554" s="71"/>
      <c r="CP554" s="71"/>
      <c r="CQ554" s="71"/>
      <c r="CR554" s="71"/>
      <c r="CS554" s="71"/>
      <c r="CT554" s="71"/>
      <c r="CU554" s="71"/>
      <c r="CV554" s="71"/>
      <c r="CW554" s="71"/>
      <c r="CX554" s="71"/>
    </row>
    <row r="555" spans="34:102" x14ac:dyDescent="0.25">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c r="BV555" s="71"/>
      <c r="BW555" s="71"/>
      <c r="BX555" s="71"/>
      <c r="BY555" s="71"/>
      <c r="BZ555" s="71"/>
      <c r="CA555" s="71"/>
      <c r="CB555" s="71"/>
      <c r="CC555" s="71"/>
      <c r="CD555" s="71"/>
      <c r="CE555" s="71"/>
      <c r="CF555" s="71"/>
      <c r="CG555" s="71"/>
      <c r="CH555" s="71"/>
      <c r="CI555" s="71"/>
      <c r="CJ555" s="71"/>
      <c r="CK555" s="71"/>
      <c r="CL555" s="71"/>
      <c r="CM555" s="71"/>
      <c r="CN555" s="71"/>
      <c r="CO555" s="71"/>
      <c r="CP555" s="71"/>
      <c r="CQ555" s="71"/>
      <c r="CR555" s="71"/>
      <c r="CS555" s="71"/>
      <c r="CT555" s="71"/>
      <c r="CU555" s="71"/>
      <c r="CV555" s="71"/>
      <c r="CW555" s="71"/>
      <c r="CX555" s="71"/>
    </row>
    <row r="556" spans="34:102" x14ac:dyDescent="0.25">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c r="BV556" s="71"/>
      <c r="BW556" s="71"/>
      <c r="BX556" s="71"/>
      <c r="BY556" s="71"/>
      <c r="BZ556" s="71"/>
      <c r="CA556" s="71"/>
      <c r="CB556" s="71"/>
      <c r="CC556" s="71"/>
      <c r="CD556" s="71"/>
      <c r="CE556" s="71"/>
      <c r="CF556" s="71"/>
      <c r="CG556" s="71"/>
      <c r="CH556" s="71"/>
      <c r="CI556" s="71"/>
      <c r="CJ556" s="71"/>
      <c r="CK556" s="71"/>
      <c r="CL556" s="71"/>
      <c r="CM556" s="71"/>
      <c r="CN556" s="71"/>
      <c r="CO556" s="71"/>
      <c r="CP556" s="71"/>
      <c r="CQ556" s="71"/>
      <c r="CR556" s="71"/>
      <c r="CS556" s="71"/>
      <c r="CT556" s="71"/>
      <c r="CU556" s="71"/>
      <c r="CV556" s="71"/>
      <c r="CW556" s="71"/>
      <c r="CX556" s="71"/>
    </row>
    <row r="557" spans="34:102" x14ac:dyDescent="0.25">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c r="BV557" s="71"/>
      <c r="BW557" s="71"/>
      <c r="BX557" s="71"/>
      <c r="BY557" s="71"/>
      <c r="BZ557" s="71"/>
      <c r="CA557" s="71"/>
      <c r="CB557" s="71"/>
      <c r="CC557" s="71"/>
      <c r="CD557" s="71"/>
      <c r="CE557" s="71"/>
      <c r="CF557" s="71"/>
      <c r="CG557" s="71"/>
      <c r="CH557" s="71"/>
      <c r="CI557" s="71"/>
      <c r="CJ557" s="71"/>
      <c r="CK557" s="71"/>
      <c r="CL557" s="71"/>
      <c r="CM557" s="71"/>
      <c r="CN557" s="71"/>
      <c r="CO557" s="71"/>
      <c r="CP557" s="71"/>
      <c r="CQ557" s="71"/>
      <c r="CR557" s="71"/>
      <c r="CS557" s="71"/>
      <c r="CT557" s="71"/>
      <c r="CU557" s="71"/>
      <c r="CV557" s="71"/>
      <c r="CW557" s="71"/>
      <c r="CX557" s="71"/>
    </row>
    <row r="558" spans="34:102" x14ac:dyDescent="0.25">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c r="BV558" s="71"/>
      <c r="BW558" s="71"/>
      <c r="BX558" s="71"/>
      <c r="BY558" s="71"/>
      <c r="BZ558" s="71"/>
      <c r="CA558" s="71"/>
      <c r="CB558" s="71"/>
      <c r="CC558" s="71"/>
      <c r="CD558" s="71"/>
      <c r="CE558" s="71"/>
      <c r="CF558" s="71"/>
      <c r="CG558" s="71"/>
      <c r="CH558" s="71"/>
      <c r="CI558" s="71"/>
      <c r="CJ558" s="71"/>
      <c r="CK558" s="71"/>
      <c r="CL558" s="71"/>
      <c r="CM558" s="71"/>
      <c r="CN558" s="71"/>
      <c r="CO558" s="71"/>
      <c r="CP558" s="71"/>
      <c r="CQ558" s="71"/>
      <c r="CR558" s="71"/>
      <c r="CS558" s="71"/>
      <c r="CT558" s="71"/>
      <c r="CU558" s="71"/>
      <c r="CV558" s="71"/>
      <c r="CW558" s="71"/>
      <c r="CX558" s="71"/>
    </row>
    <row r="559" spans="34:102" x14ac:dyDescent="0.25">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c r="BV559" s="71"/>
      <c r="BW559" s="71"/>
      <c r="BX559" s="71"/>
      <c r="BY559" s="71"/>
      <c r="BZ559" s="71"/>
      <c r="CA559" s="71"/>
      <c r="CB559" s="71"/>
      <c r="CC559" s="71"/>
      <c r="CD559" s="71"/>
      <c r="CE559" s="71"/>
      <c r="CF559" s="71"/>
      <c r="CG559" s="71"/>
      <c r="CH559" s="71"/>
      <c r="CI559" s="71"/>
      <c r="CJ559" s="71"/>
      <c r="CK559" s="71"/>
      <c r="CL559" s="71"/>
      <c r="CM559" s="71"/>
      <c r="CN559" s="71"/>
      <c r="CO559" s="71"/>
      <c r="CP559" s="71"/>
      <c r="CQ559" s="71"/>
      <c r="CR559" s="71"/>
      <c r="CS559" s="71"/>
      <c r="CT559" s="71"/>
      <c r="CU559" s="71"/>
      <c r="CV559" s="71"/>
      <c r="CW559" s="71"/>
      <c r="CX559" s="71"/>
    </row>
    <row r="560" spans="34:102" x14ac:dyDescent="0.25">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c r="BV560" s="71"/>
      <c r="BW560" s="71"/>
      <c r="BX560" s="71"/>
      <c r="BY560" s="71"/>
      <c r="BZ560" s="71"/>
      <c r="CA560" s="71"/>
      <c r="CB560" s="71"/>
      <c r="CC560" s="71"/>
      <c r="CD560" s="71"/>
      <c r="CE560" s="71"/>
      <c r="CF560" s="71"/>
      <c r="CG560" s="71"/>
      <c r="CH560" s="71"/>
      <c r="CI560" s="71"/>
      <c r="CJ560" s="71"/>
      <c r="CK560" s="71"/>
      <c r="CL560" s="71"/>
      <c r="CM560" s="71"/>
      <c r="CN560" s="71"/>
      <c r="CO560" s="71"/>
      <c r="CP560" s="71"/>
      <c r="CQ560" s="71"/>
      <c r="CR560" s="71"/>
      <c r="CS560" s="71"/>
      <c r="CT560" s="71"/>
      <c r="CU560" s="71"/>
      <c r="CV560" s="71"/>
      <c r="CW560" s="71"/>
      <c r="CX560" s="71"/>
    </row>
    <row r="561" spans="34:102" x14ac:dyDescent="0.25">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c r="BV561" s="71"/>
      <c r="BW561" s="71"/>
      <c r="BX561" s="71"/>
      <c r="BY561" s="71"/>
      <c r="BZ561" s="71"/>
      <c r="CA561" s="71"/>
      <c r="CB561" s="71"/>
      <c r="CC561" s="71"/>
      <c r="CD561" s="71"/>
      <c r="CE561" s="71"/>
      <c r="CF561" s="71"/>
      <c r="CG561" s="71"/>
      <c r="CH561" s="71"/>
      <c r="CI561" s="71"/>
      <c r="CJ561" s="71"/>
      <c r="CK561" s="71"/>
      <c r="CL561" s="71"/>
      <c r="CM561" s="71"/>
      <c r="CN561" s="71"/>
      <c r="CO561" s="71"/>
      <c r="CP561" s="71"/>
      <c r="CQ561" s="71"/>
      <c r="CR561" s="71"/>
      <c r="CS561" s="71"/>
      <c r="CT561" s="71"/>
      <c r="CU561" s="71"/>
      <c r="CV561" s="71"/>
      <c r="CW561" s="71"/>
      <c r="CX561" s="71"/>
    </row>
    <row r="562" spans="34:102" x14ac:dyDescent="0.25">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c r="BV562" s="71"/>
      <c r="BW562" s="71"/>
      <c r="BX562" s="71"/>
      <c r="BY562" s="71"/>
      <c r="BZ562" s="71"/>
      <c r="CA562" s="71"/>
      <c r="CB562" s="71"/>
      <c r="CC562" s="71"/>
      <c r="CD562" s="71"/>
      <c r="CE562" s="71"/>
      <c r="CF562" s="71"/>
      <c r="CG562" s="71"/>
      <c r="CH562" s="71"/>
      <c r="CI562" s="71"/>
      <c r="CJ562" s="71"/>
      <c r="CK562" s="71"/>
      <c r="CL562" s="71"/>
      <c r="CM562" s="71"/>
      <c r="CN562" s="71"/>
      <c r="CO562" s="71"/>
      <c r="CP562" s="71"/>
      <c r="CQ562" s="71"/>
      <c r="CR562" s="71"/>
      <c r="CS562" s="71"/>
      <c r="CT562" s="71"/>
      <c r="CU562" s="71"/>
      <c r="CV562" s="71"/>
      <c r="CW562" s="71"/>
      <c r="CX562" s="71"/>
    </row>
    <row r="563" spans="34:102" x14ac:dyDescent="0.25">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c r="BV563" s="71"/>
      <c r="BW563" s="71"/>
      <c r="BX563" s="71"/>
      <c r="BY563" s="71"/>
      <c r="BZ563" s="71"/>
      <c r="CA563" s="71"/>
      <c r="CB563" s="71"/>
      <c r="CC563" s="71"/>
      <c r="CD563" s="71"/>
      <c r="CE563" s="71"/>
      <c r="CF563" s="71"/>
      <c r="CG563" s="71"/>
      <c r="CH563" s="71"/>
      <c r="CI563" s="71"/>
      <c r="CJ563" s="71"/>
      <c r="CK563" s="71"/>
      <c r="CL563" s="71"/>
      <c r="CM563" s="71"/>
      <c r="CN563" s="71"/>
      <c r="CO563" s="71"/>
      <c r="CP563" s="71"/>
      <c r="CQ563" s="71"/>
      <c r="CR563" s="71"/>
      <c r="CS563" s="71"/>
      <c r="CT563" s="71"/>
      <c r="CU563" s="71"/>
      <c r="CV563" s="71"/>
      <c r="CW563" s="71"/>
      <c r="CX563" s="71"/>
    </row>
    <row r="564" spans="34:102" x14ac:dyDescent="0.25">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c r="BV564" s="71"/>
      <c r="BW564" s="71"/>
      <c r="BX564" s="71"/>
      <c r="BY564" s="71"/>
      <c r="BZ564" s="71"/>
      <c r="CA564" s="71"/>
      <c r="CB564" s="71"/>
      <c r="CC564" s="71"/>
      <c r="CD564" s="71"/>
      <c r="CE564" s="71"/>
      <c r="CF564" s="71"/>
      <c r="CG564" s="71"/>
      <c r="CH564" s="71"/>
      <c r="CI564" s="71"/>
      <c r="CJ564" s="71"/>
      <c r="CK564" s="71"/>
      <c r="CL564" s="71"/>
      <c r="CM564" s="71"/>
      <c r="CN564" s="71"/>
      <c r="CO564" s="71"/>
      <c r="CP564" s="71"/>
      <c r="CQ564" s="71"/>
      <c r="CR564" s="71"/>
      <c r="CS564" s="71"/>
      <c r="CT564" s="71"/>
      <c r="CU564" s="71"/>
      <c r="CV564" s="71"/>
      <c r="CW564" s="71"/>
      <c r="CX564" s="71"/>
    </row>
    <row r="565" spans="34:102" x14ac:dyDescent="0.25">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c r="BV565" s="71"/>
      <c r="BW565" s="71"/>
      <c r="BX565" s="71"/>
      <c r="BY565" s="71"/>
      <c r="BZ565" s="71"/>
      <c r="CA565" s="71"/>
      <c r="CB565" s="71"/>
      <c r="CC565" s="71"/>
      <c r="CD565" s="71"/>
      <c r="CE565" s="71"/>
      <c r="CF565" s="71"/>
      <c r="CG565" s="71"/>
      <c r="CH565" s="71"/>
      <c r="CI565" s="71"/>
      <c r="CJ565" s="71"/>
      <c r="CK565" s="71"/>
      <c r="CL565" s="71"/>
      <c r="CM565" s="71"/>
      <c r="CN565" s="71"/>
      <c r="CO565" s="71"/>
      <c r="CP565" s="71"/>
      <c r="CQ565" s="71"/>
      <c r="CR565" s="71"/>
      <c r="CS565" s="71"/>
      <c r="CT565" s="71"/>
      <c r="CU565" s="71"/>
      <c r="CV565" s="71"/>
      <c r="CW565" s="71"/>
      <c r="CX565" s="71"/>
    </row>
    <row r="566" spans="34:102" x14ac:dyDescent="0.25">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c r="BV566" s="71"/>
      <c r="BW566" s="71"/>
      <c r="BX566" s="71"/>
      <c r="BY566" s="71"/>
      <c r="BZ566" s="71"/>
      <c r="CA566" s="71"/>
      <c r="CB566" s="71"/>
      <c r="CC566" s="71"/>
      <c r="CD566" s="71"/>
      <c r="CE566" s="71"/>
      <c r="CF566" s="71"/>
      <c r="CG566" s="71"/>
      <c r="CH566" s="71"/>
      <c r="CI566" s="71"/>
      <c r="CJ566" s="71"/>
      <c r="CK566" s="71"/>
      <c r="CL566" s="71"/>
      <c r="CM566" s="71"/>
      <c r="CN566" s="71"/>
      <c r="CO566" s="71"/>
      <c r="CP566" s="71"/>
      <c r="CQ566" s="71"/>
      <c r="CR566" s="71"/>
      <c r="CS566" s="71"/>
      <c r="CT566" s="71"/>
      <c r="CU566" s="71"/>
      <c r="CV566" s="71"/>
      <c r="CW566" s="71"/>
      <c r="CX566" s="71"/>
    </row>
    <row r="567" spans="34:102" x14ac:dyDescent="0.25">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c r="BV567" s="71"/>
      <c r="BW567" s="71"/>
      <c r="BX567" s="71"/>
      <c r="BY567" s="71"/>
      <c r="BZ567" s="71"/>
      <c r="CA567" s="71"/>
      <c r="CB567" s="71"/>
      <c r="CC567" s="71"/>
      <c r="CD567" s="71"/>
      <c r="CE567" s="71"/>
      <c r="CF567" s="71"/>
      <c r="CG567" s="71"/>
      <c r="CH567" s="71"/>
      <c r="CI567" s="71"/>
      <c r="CJ567" s="71"/>
      <c r="CK567" s="71"/>
      <c r="CL567" s="71"/>
      <c r="CM567" s="71"/>
      <c r="CN567" s="71"/>
      <c r="CO567" s="71"/>
      <c r="CP567" s="71"/>
      <c r="CQ567" s="71"/>
      <c r="CR567" s="71"/>
      <c r="CS567" s="71"/>
      <c r="CT567" s="71"/>
      <c r="CU567" s="71"/>
      <c r="CV567" s="71"/>
      <c r="CW567" s="71"/>
      <c r="CX567" s="71"/>
    </row>
    <row r="568" spans="34:102" x14ac:dyDescent="0.25">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c r="BV568" s="71"/>
      <c r="BW568" s="71"/>
      <c r="BX568" s="71"/>
      <c r="BY568" s="71"/>
      <c r="BZ568" s="71"/>
      <c r="CA568" s="71"/>
      <c r="CB568" s="71"/>
      <c r="CC568" s="71"/>
      <c r="CD568" s="71"/>
      <c r="CE568" s="71"/>
      <c r="CF568" s="71"/>
      <c r="CG568" s="71"/>
      <c r="CH568" s="71"/>
      <c r="CI568" s="71"/>
      <c r="CJ568" s="71"/>
      <c r="CK568" s="71"/>
      <c r="CL568" s="71"/>
      <c r="CM568" s="71"/>
      <c r="CN568" s="71"/>
      <c r="CO568" s="71"/>
      <c r="CP568" s="71"/>
      <c r="CQ568" s="71"/>
      <c r="CR568" s="71"/>
      <c r="CS568" s="71"/>
      <c r="CT568" s="71"/>
      <c r="CU568" s="71"/>
      <c r="CV568" s="71"/>
      <c r="CW568" s="71"/>
      <c r="CX568" s="71"/>
    </row>
    <row r="569" spans="34:102" x14ac:dyDescent="0.25">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c r="BV569" s="71"/>
      <c r="BW569" s="71"/>
      <c r="BX569" s="71"/>
      <c r="BY569" s="71"/>
      <c r="BZ569" s="71"/>
      <c r="CA569" s="71"/>
      <c r="CB569" s="71"/>
      <c r="CC569" s="71"/>
      <c r="CD569" s="71"/>
      <c r="CE569" s="71"/>
      <c r="CF569" s="71"/>
      <c r="CG569" s="71"/>
      <c r="CH569" s="71"/>
      <c r="CI569" s="71"/>
      <c r="CJ569" s="71"/>
      <c r="CK569" s="71"/>
      <c r="CL569" s="71"/>
      <c r="CM569" s="71"/>
      <c r="CN569" s="71"/>
      <c r="CO569" s="71"/>
      <c r="CP569" s="71"/>
      <c r="CQ569" s="71"/>
      <c r="CR569" s="71"/>
      <c r="CS569" s="71"/>
      <c r="CT569" s="71"/>
      <c r="CU569" s="71"/>
      <c r="CV569" s="71"/>
      <c r="CW569" s="71"/>
      <c r="CX569" s="71"/>
    </row>
    <row r="570" spans="34:102" x14ac:dyDescent="0.25">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c r="BV570" s="71"/>
      <c r="BW570" s="71"/>
      <c r="BX570" s="71"/>
      <c r="BY570" s="71"/>
      <c r="BZ570" s="71"/>
      <c r="CA570" s="71"/>
      <c r="CB570" s="71"/>
      <c r="CC570" s="71"/>
      <c r="CD570" s="71"/>
      <c r="CE570" s="71"/>
      <c r="CF570" s="71"/>
      <c r="CG570" s="71"/>
      <c r="CH570" s="71"/>
      <c r="CI570" s="71"/>
      <c r="CJ570" s="71"/>
      <c r="CK570" s="71"/>
      <c r="CL570" s="71"/>
      <c r="CM570" s="71"/>
      <c r="CN570" s="71"/>
      <c r="CO570" s="71"/>
      <c r="CP570" s="71"/>
      <c r="CQ570" s="71"/>
      <c r="CR570" s="71"/>
      <c r="CS570" s="71"/>
      <c r="CT570" s="71"/>
      <c r="CU570" s="71"/>
      <c r="CV570" s="71"/>
      <c r="CW570" s="71"/>
      <c r="CX570" s="71"/>
    </row>
    <row r="571" spans="34:102" x14ac:dyDescent="0.25">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c r="BV571" s="71"/>
      <c r="BW571" s="71"/>
      <c r="BX571" s="71"/>
      <c r="BY571" s="71"/>
      <c r="BZ571" s="71"/>
      <c r="CA571" s="71"/>
      <c r="CB571" s="71"/>
      <c r="CC571" s="71"/>
      <c r="CD571" s="71"/>
      <c r="CE571" s="71"/>
      <c r="CF571" s="71"/>
      <c r="CG571" s="71"/>
      <c r="CH571" s="71"/>
      <c r="CI571" s="71"/>
      <c r="CJ571" s="71"/>
      <c r="CK571" s="71"/>
      <c r="CL571" s="71"/>
      <c r="CM571" s="71"/>
      <c r="CN571" s="71"/>
      <c r="CO571" s="71"/>
      <c r="CP571" s="71"/>
      <c r="CQ571" s="71"/>
      <c r="CR571" s="71"/>
      <c r="CS571" s="71"/>
      <c r="CT571" s="71"/>
      <c r="CU571" s="71"/>
      <c r="CV571" s="71"/>
      <c r="CW571" s="71"/>
      <c r="CX571" s="71"/>
    </row>
    <row r="572" spans="34:102" x14ac:dyDescent="0.25">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c r="BV572" s="71"/>
      <c r="BW572" s="71"/>
      <c r="BX572" s="71"/>
      <c r="BY572" s="71"/>
      <c r="BZ572" s="71"/>
      <c r="CA572" s="71"/>
      <c r="CB572" s="71"/>
      <c r="CC572" s="71"/>
      <c r="CD572" s="71"/>
      <c r="CE572" s="71"/>
      <c r="CF572" s="71"/>
      <c r="CG572" s="71"/>
      <c r="CH572" s="71"/>
      <c r="CI572" s="71"/>
      <c r="CJ572" s="71"/>
      <c r="CK572" s="71"/>
      <c r="CL572" s="71"/>
      <c r="CM572" s="71"/>
      <c r="CN572" s="71"/>
      <c r="CO572" s="71"/>
      <c r="CP572" s="71"/>
      <c r="CQ572" s="71"/>
      <c r="CR572" s="71"/>
      <c r="CS572" s="71"/>
      <c r="CT572" s="71"/>
      <c r="CU572" s="71"/>
      <c r="CV572" s="71"/>
      <c r="CW572" s="71"/>
      <c r="CX572" s="71"/>
    </row>
    <row r="573" spans="34:102" x14ac:dyDescent="0.25">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c r="BV573" s="71"/>
      <c r="BW573" s="71"/>
      <c r="BX573" s="71"/>
      <c r="BY573" s="71"/>
      <c r="BZ573" s="71"/>
      <c r="CA573" s="71"/>
      <c r="CB573" s="71"/>
      <c r="CC573" s="71"/>
      <c r="CD573" s="71"/>
      <c r="CE573" s="71"/>
      <c r="CF573" s="71"/>
      <c r="CG573" s="71"/>
      <c r="CH573" s="71"/>
      <c r="CI573" s="71"/>
      <c r="CJ573" s="71"/>
      <c r="CK573" s="71"/>
      <c r="CL573" s="71"/>
      <c r="CM573" s="71"/>
      <c r="CN573" s="71"/>
      <c r="CO573" s="71"/>
      <c r="CP573" s="71"/>
      <c r="CQ573" s="71"/>
      <c r="CR573" s="71"/>
      <c r="CS573" s="71"/>
      <c r="CT573" s="71"/>
      <c r="CU573" s="71"/>
      <c r="CV573" s="71"/>
      <c r="CW573" s="71"/>
      <c r="CX573" s="71"/>
    </row>
    <row r="574" spans="34:102" x14ac:dyDescent="0.25">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c r="BV574" s="71"/>
      <c r="BW574" s="71"/>
      <c r="BX574" s="71"/>
      <c r="BY574" s="71"/>
      <c r="BZ574" s="71"/>
      <c r="CA574" s="71"/>
      <c r="CB574" s="71"/>
      <c r="CC574" s="71"/>
      <c r="CD574" s="71"/>
      <c r="CE574" s="71"/>
      <c r="CF574" s="71"/>
      <c r="CG574" s="71"/>
      <c r="CH574" s="71"/>
      <c r="CI574" s="71"/>
      <c r="CJ574" s="71"/>
      <c r="CK574" s="71"/>
      <c r="CL574" s="71"/>
      <c r="CM574" s="71"/>
      <c r="CN574" s="71"/>
      <c r="CO574" s="71"/>
      <c r="CP574" s="71"/>
      <c r="CQ574" s="71"/>
      <c r="CR574" s="71"/>
      <c r="CS574" s="71"/>
      <c r="CT574" s="71"/>
      <c r="CU574" s="71"/>
      <c r="CV574" s="71"/>
      <c r="CW574" s="71"/>
      <c r="CX574" s="71"/>
    </row>
    <row r="575" spans="34:102" x14ac:dyDescent="0.25">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c r="BV575" s="71"/>
      <c r="BW575" s="71"/>
      <c r="BX575" s="71"/>
      <c r="BY575" s="71"/>
      <c r="BZ575" s="71"/>
      <c r="CA575" s="71"/>
      <c r="CB575" s="71"/>
      <c r="CC575" s="71"/>
      <c r="CD575" s="71"/>
      <c r="CE575" s="71"/>
      <c r="CF575" s="71"/>
      <c r="CG575" s="71"/>
      <c r="CH575" s="71"/>
      <c r="CI575" s="71"/>
      <c r="CJ575" s="71"/>
      <c r="CK575" s="71"/>
      <c r="CL575" s="71"/>
      <c r="CM575" s="71"/>
      <c r="CN575" s="71"/>
      <c r="CO575" s="71"/>
      <c r="CP575" s="71"/>
      <c r="CQ575" s="71"/>
      <c r="CR575" s="71"/>
      <c r="CS575" s="71"/>
      <c r="CT575" s="71"/>
      <c r="CU575" s="71"/>
      <c r="CV575" s="71"/>
      <c r="CW575" s="71"/>
      <c r="CX575" s="71"/>
    </row>
    <row r="576" spans="34:102" x14ac:dyDescent="0.25">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c r="BV576" s="71"/>
      <c r="BW576" s="71"/>
      <c r="BX576" s="71"/>
      <c r="BY576" s="71"/>
      <c r="BZ576" s="71"/>
      <c r="CA576" s="71"/>
      <c r="CB576" s="71"/>
      <c r="CC576" s="71"/>
      <c r="CD576" s="71"/>
      <c r="CE576" s="71"/>
      <c r="CF576" s="71"/>
      <c r="CG576" s="71"/>
      <c r="CH576" s="71"/>
      <c r="CI576" s="71"/>
      <c r="CJ576" s="71"/>
      <c r="CK576" s="71"/>
      <c r="CL576" s="71"/>
      <c r="CM576" s="71"/>
      <c r="CN576" s="71"/>
      <c r="CO576" s="71"/>
      <c r="CP576" s="71"/>
      <c r="CQ576" s="71"/>
      <c r="CR576" s="71"/>
      <c r="CS576" s="71"/>
      <c r="CT576" s="71"/>
      <c r="CU576" s="71"/>
      <c r="CV576" s="71"/>
      <c r="CW576" s="71"/>
      <c r="CX576" s="71"/>
    </row>
    <row r="577" spans="34:102" x14ac:dyDescent="0.25">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c r="BV577" s="71"/>
      <c r="BW577" s="71"/>
      <c r="BX577" s="71"/>
      <c r="BY577" s="71"/>
      <c r="BZ577" s="71"/>
      <c r="CA577" s="71"/>
      <c r="CB577" s="71"/>
      <c r="CC577" s="71"/>
      <c r="CD577" s="71"/>
      <c r="CE577" s="71"/>
      <c r="CF577" s="71"/>
      <c r="CG577" s="71"/>
      <c r="CH577" s="71"/>
      <c r="CI577" s="71"/>
      <c r="CJ577" s="71"/>
      <c r="CK577" s="71"/>
      <c r="CL577" s="71"/>
      <c r="CM577" s="71"/>
      <c r="CN577" s="71"/>
      <c r="CO577" s="71"/>
      <c r="CP577" s="71"/>
      <c r="CQ577" s="71"/>
      <c r="CR577" s="71"/>
      <c r="CS577" s="71"/>
      <c r="CT577" s="71"/>
      <c r="CU577" s="71"/>
      <c r="CV577" s="71"/>
      <c r="CW577" s="71"/>
      <c r="CX577" s="71"/>
    </row>
    <row r="578" spans="34:102" x14ac:dyDescent="0.25">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c r="BV578" s="71"/>
      <c r="BW578" s="71"/>
      <c r="BX578" s="71"/>
      <c r="BY578" s="71"/>
      <c r="BZ578" s="71"/>
      <c r="CA578" s="71"/>
      <c r="CB578" s="71"/>
      <c r="CC578" s="71"/>
      <c r="CD578" s="71"/>
      <c r="CE578" s="71"/>
      <c r="CF578" s="71"/>
      <c r="CG578" s="71"/>
      <c r="CH578" s="71"/>
      <c r="CI578" s="71"/>
      <c r="CJ578" s="71"/>
      <c r="CK578" s="71"/>
      <c r="CL578" s="71"/>
      <c r="CM578" s="71"/>
      <c r="CN578" s="71"/>
      <c r="CO578" s="71"/>
      <c r="CP578" s="71"/>
      <c r="CQ578" s="71"/>
      <c r="CR578" s="71"/>
      <c r="CS578" s="71"/>
      <c r="CT578" s="71"/>
      <c r="CU578" s="71"/>
      <c r="CV578" s="71"/>
      <c r="CW578" s="71"/>
      <c r="CX578" s="71"/>
    </row>
    <row r="579" spans="34:102" x14ac:dyDescent="0.25">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c r="BV579" s="71"/>
      <c r="BW579" s="71"/>
      <c r="BX579" s="71"/>
      <c r="BY579" s="71"/>
      <c r="BZ579" s="71"/>
      <c r="CA579" s="71"/>
      <c r="CB579" s="71"/>
      <c r="CC579" s="71"/>
      <c r="CD579" s="71"/>
      <c r="CE579" s="71"/>
      <c r="CF579" s="71"/>
      <c r="CG579" s="71"/>
      <c r="CH579" s="71"/>
      <c r="CI579" s="71"/>
      <c r="CJ579" s="71"/>
      <c r="CK579" s="71"/>
      <c r="CL579" s="71"/>
      <c r="CM579" s="71"/>
      <c r="CN579" s="71"/>
      <c r="CO579" s="71"/>
      <c r="CP579" s="71"/>
      <c r="CQ579" s="71"/>
      <c r="CR579" s="71"/>
      <c r="CS579" s="71"/>
      <c r="CT579" s="71"/>
      <c r="CU579" s="71"/>
      <c r="CV579" s="71"/>
      <c r="CW579" s="71"/>
      <c r="CX579" s="71"/>
    </row>
    <row r="580" spans="34:102" x14ac:dyDescent="0.25">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c r="BV580" s="71"/>
      <c r="BW580" s="71"/>
      <c r="BX580" s="71"/>
      <c r="BY580" s="71"/>
      <c r="BZ580" s="71"/>
      <c r="CA580" s="71"/>
      <c r="CB580" s="71"/>
      <c r="CC580" s="71"/>
      <c r="CD580" s="71"/>
      <c r="CE580" s="71"/>
      <c r="CF580" s="71"/>
      <c r="CG580" s="71"/>
      <c r="CH580" s="71"/>
      <c r="CI580" s="71"/>
      <c r="CJ580" s="71"/>
      <c r="CK580" s="71"/>
      <c r="CL580" s="71"/>
      <c r="CM580" s="71"/>
      <c r="CN580" s="71"/>
      <c r="CO580" s="71"/>
      <c r="CP580" s="71"/>
      <c r="CQ580" s="71"/>
      <c r="CR580" s="71"/>
      <c r="CS580" s="71"/>
      <c r="CT580" s="71"/>
      <c r="CU580" s="71"/>
      <c r="CV580" s="71"/>
      <c r="CW580" s="71"/>
      <c r="CX580" s="71"/>
    </row>
    <row r="581" spans="34:102" x14ac:dyDescent="0.25">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c r="BV581" s="71"/>
      <c r="BW581" s="71"/>
      <c r="BX581" s="71"/>
      <c r="BY581" s="71"/>
      <c r="BZ581" s="71"/>
      <c r="CA581" s="71"/>
      <c r="CB581" s="71"/>
      <c r="CC581" s="71"/>
      <c r="CD581" s="71"/>
      <c r="CE581" s="71"/>
      <c r="CF581" s="71"/>
      <c r="CG581" s="71"/>
      <c r="CH581" s="71"/>
      <c r="CI581" s="71"/>
      <c r="CJ581" s="71"/>
      <c r="CK581" s="71"/>
      <c r="CL581" s="71"/>
      <c r="CM581" s="71"/>
      <c r="CN581" s="71"/>
      <c r="CO581" s="71"/>
      <c r="CP581" s="71"/>
      <c r="CQ581" s="71"/>
      <c r="CR581" s="71"/>
      <c r="CS581" s="71"/>
      <c r="CT581" s="71"/>
      <c r="CU581" s="71"/>
      <c r="CV581" s="71"/>
      <c r="CW581" s="71"/>
      <c r="CX581" s="71"/>
    </row>
    <row r="582" spans="34:102" x14ac:dyDescent="0.25">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c r="BV582" s="71"/>
      <c r="BW582" s="71"/>
      <c r="BX582" s="71"/>
      <c r="BY582" s="71"/>
      <c r="BZ582" s="71"/>
      <c r="CA582" s="71"/>
      <c r="CB582" s="71"/>
      <c r="CC582" s="71"/>
      <c r="CD582" s="71"/>
      <c r="CE582" s="71"/>
      <c r="CF582" s="71"/>
      <c r="CG582" s="71"/>
      <c r="CH582" s="71"/>
      <c r="CI582" s="71"/>
      <c r="CJ582" s="71"/>
      <c r="CK582" s="71"/>
      <c r="CL582" s="71"/>
      <c r="CM582" s="71"/>
      <c r="CN582" s="71"/>
      <c r="CO582" s="71"/>
      <c r="CP582" s="71"/>
      <c r="CQ582" s="71"/>
      <c r="CR582" s="71"/>
      <c r="CS582" s="71"/>
      <c r="CT582" s="71"/>
      <c r="CU582" s="71"/>
      <c r="CV582" s="71"/>
      <c r="CW582" s="71"/>
      <c r="CX582" s="71"/>
    </row>
    <row r="583" spans="34:102" x14ac:dyDescent="0.25">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c r="BV583" s="71"/>
      <c r="BW583" s="71"/>
      <c r="BX583" s="71"/>
      <c r="BY583" s="71"/>
      <c r="BZ583" s="71"/>
      <c r="CA583" s="71"/>
      <c r="CB583" s="71"/>
      <c r="CC583" s="71"/>
      <c r="CD583" s="71"/>
      <c r="CE583" s="71"/>
      <c r="CF583" s="71"/>
      <c r="CG583" s="71"/>
      <c r="CH583" s="71"/>
      <c r="CI583" s="71"/>
      <c r="CJ583" s="71"/>
      <c r="CK583" s="71"/>
      <c r="CL583" s="71"/>
      <c r="CM583" s="71"/>
      <c r="CN583" s="71"/>
      <c r="CO583" s="71"/>
      <c r="CP583" s="71"/>
      <c r="CQ583" s="71"/>
      <c r="CR583" s="71"/>
      <c r="CS583" s="71"/>
      <c r="CT583" s="71"/>
      <c r="CU583" s="71"/>
      <c r="CV583" s="71"/>
      <c r="CW583" s="71"/>
      <c r="CX583" s="71"/>
    </row>
    <row r="584" spans="34:102" x14ac:dyDescent="0.25">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c r="BV584" s="71"/>
      <c r="BW584" s="71"/>
      <c r="BX584" s="71"/>
      <c r="BY584" s="71"/>
      <c r="BZ584" s="71"/>
      <c r="CA584" s="71"/>
      <c r="CB584" s="71"/>
      <c r="CC584" s="71"/>
      <c r="CD584" s="71"/>
      <c r="CE584" s="71"/>
      <c r="CF584" s="71"/>
      <c r="CG584" s="71"/>
      <c r="CH584" s="71"/>
      <c r="CI584" s="71"/>
      <c r="CJ584" s="71"/>
      <c r="CK584" s="71"/>
      <c r="CL584" s="71"/>
      <c r="CM584" s="71"/>
      <c r="CN584" s="71"/>
      <c r="CO584" s="71"/>
      <c r="CP584" s="71"/>
      <c r="CQ584" s="71"/>
      <c r="CR584" s="71"/>
      <c r="CS584" s="71"/>
      <c r="CT584" s="71"/>
      <c r="CU584" s="71"/>
      <c r="CV584" s="71"/>
      <c r="CW584" s="71"/>
      <c r="CX584" s="71"/>
    </row>
    <row r="585" spans="34:102" x14ac:dyDescent="0.25">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c r="BV585" s="71"/>
      <c r="BW585" s="71"/>
      <c r="BX585" s="71"/>
      <c r="BY585" s="71"/>
      <c r="BZ585" s="71"/>
      <c r="CA585" s="71"/>
      <c r="CB585" s="71"/>
      <c r="CC585" s="71"/>
      <c r="CD585" s="71"/>
      <c r="CE585" s="71"/>
      <c r="CF585" s="71"/>
      <c r="CG585" s="71"/>
      <c r="CH585" s="71"/>
      <c r="CI585" s="71"/>
      <c r="CJ585" s="71"/>
      <c r="CK585" s="71"/>
      <c r="CL585" s="71"/>
      <c r="CM585" s="71"/>
      <c r="CN585" s="71"/>
      <c r="CO585" s="71"/>
      <c r="CP585" s="71"/>
      <c r="CQ585" s="71"/>
      <c r="CR585" s="71"/>
      <c r="CS585" s="71"/>
      <c r="CT585" s="71"/>
      <c r="CU585" s="71"/>
      <c r="CV585" s="71"/>
      <c r="CW585" s="71"/>
      <c r="CX585" s="71"/>
    </row>
    <row r="586" spans="34:102" x14ac:dyDescent="0.25">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c r="BV586" s="71"/>
      <c r="BW586" s="71"/>
      <c r="BX586" s="71"/>
      <c r="BY586" s="71"/>
      <c r="BZ586" s="71"/>
      <c r="CA586" s="71"/>
      <c r="CB586" s="71"/>
      <c r="CC586" s="71"/>
      <c r="CD586" s="71"/>
      <c r="CE586" s="71"/>
      <c r="CF586" s="71"/>
      <c r="CG586" s="71"/>
      <c r="CH586" s="71"/>
      <c r="CI586" s="71"/>
      <c r="CJ586" s="71"/>
      <c r="CK586" s="71"/>
      <c r="CL586" s="71"/>
      <c r="CM586" s="71"/>
      <c r="CN586" s="71"/>
      <c r="CO586" s="71"/>
      <c r="CP586" s="71"/>
      <c r="CQ586" s="71"/>
      <c r="CR586" s="71"/>
      <c r="CS586" s="71"/>
      <c r="CT586" s="71"/>
      <c r="CU586" s="71"/>
      <c r="CV586" s="71"/>
      <c r="CW586" s="71"/>
      <c r="CX586" s="71"/>
    </row>
    <row r="587" spans="34:102" x14ac:dyDescent="0.25">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c r="BV587" s="71"/>
      <c r="BW587" s="71"/>
      <c r="BX587" s="71"/>
      <c r="BY587" s="71"/>
      <c r="BZ587" s="71"/>
      <c r="CA587" s="71"/>
      <c r="CB587" s="71"/>
      <c r="CC587" s="71"/>
      <c r="CD587" s="71"/>
      <c r="CE587" s="71"/>
      <c r="CF587" s="71"/>
      <c r="CG587" s="71"/>
      <c r="CH587" s="71"/>
      <c r="CI587" s="71"/>
      <c r="CJ587" s="71"/>
      <c r="CK587" s="71"/>
      <c r="CL587" s="71"/>
      <c r="CM587" s="71"/>
      <c r="CN587" s="71"/>
      <c r="CO587" s="71"/>
      <c r="CP587" s="71"/>
      <c r="CQ587" s="71"/>
      <c r="CR587" s="71"/>
      <c r="CS587" s="71"/>
      <c r="CT587" s="71"/>
      <c r="CU587" s="71"/>
      <c r="CV587" s="71"/>
      <c r="CW587" s="71"/>
      <c r="CX587" s="71"/>
    </row>
    <row r="588" spans="34:102" x14ac:dyDescent="0.25">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c r="BV588" s="71"/>
      <c r="BW588" s="71"/>
      <c r="BX588" s="71"/>
      <c r="BY588" s="71"/>
      <c r="BZ588" s="71"/>
      <c r="CA588" s="71"/>
      <c r="CB588" s="71"/>
      <c r="CC588" s="71"/>
      <c r="CD588" s="71"/>
      <c r="CE588" s="71"/>
      <c r="CF588" s="71"/>
      <c r="CG588" s="71"/>
      <c r="CH588" s="71"/>
      <c r="CI588" s="71"/>
      <c r="CJ588" s="71"/>
      <c r="CK588" s="71"/>
      <c r="CL588" s="71"/>
      <c r="CM588" s="71"/>
      <c r="CN588" s="71"/>
      <c r="CO588" s="71"/>
      <c r="CP588" s="71"/>
      <c r="CQ588" s="71"/>
      <c r="CR588" s="71"/>
      <c r="CS588" s="71"/>
      <c r="CT588" s="71"/>
      <c r="CU588" s="71"/>
      <c r="CV588" s="71"/>
      <c r="CW588" s="71"/>
      <c r="CX588" s="71"/>
    </row>
    <row r="589" spans="34:102" x14ac:dyDescent="0.25">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c r="BV589" s="71"/>
      <c r="BW589" s="71"/>
      <c r="BX589" s="71"/>
      <c r="BY589" s="71"/>
      <c r="BZ589" s="71"/>
      <c r="CA589" s="71"/>
      <c r="CB589" s="71"/>
      <c r="CC589" s="71"/>
      <c r="CD589" s="71"/>
      <c r="CE589" s="71"/>
      <c r="CF589" s="71"/>
      <c r="CG589" s="71"/>
      <c r="CH589" s="71"/>
      <c r="CI589" s="71"/>
      <c r="CJ589" s="71"/>
      <c r="CK589" s="71"/>
      <c r="CL589" s="71"/>
      <c r="CM589" s="71"/>
      <c r="CN589" s="71"/>
      <c r="CO589" s="71"/>
      <c r="CP589" s="71"/>
      <c r="CQ589" s="71"/>
      <c r="CR589" s="71"/>
      <c r="CS589" s="71"/>
      <c r="CT589" s="71"/>
      <c r="CU589" s="71"/>
      <c r="CV589" s="71"/>
      <c r="CW589" s="71"/>
      <c r="CX589" s="71"/>
    </row>
    <row r="590" spans="34:102" x14ac:dyDescent="0.25">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c r="BV590" s="71"/>
      <c r="BW590" s="71"/>
      <c r="BX590" s="71"/>
      <c r="BY590" s="71"/>
      <c r="BZ590" s="71"/>
      <c r="CA590" s="71"/>
      <c r="CB590" s="71"/>
      <c r="CC590" s="71"/>
      <c r="CD590" s="71"/>
      <c r="CE590" s="71"/>
      <c r="CF590" s="71"/>
      <c r="CG590" s="71"/>
      <c r="CH590" s="71"/>
      <c r="CI590" s="71"/>
      <c r="CJ590" s="71"/>
      <c r="CK590" s="71"/>
      <c r="CL590" s="71"/>
      <c r="CM590" s="71"/>
      <c r="CN590" s="71"/>
      <c r="CO590" s="71"/>
      <c r="CP590" s="71"/>
      <c r="CQ590" s="71"/>
      <c r="CR590" s="71"/>
      <c r="CS590" s="71"/>
      <c r="CT590" s="71"/>
      <c r="CU590" s="71"/>
      <c r="CV590" s="71"/>
      <c r="CW590" s="71"/>
      <c r="CX590" s="71"/>
    </row>
    <row r="591" spans="34:102" x14ac:dyDescent="0.25">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c r="BV591" s="71"/>
      <c r="BW591" s="71"/>
      <c r="BX591" s="71"/>
      <c r="BY591" s="71"/>
      <c r="BZ591" s="71"/>
      <c r="CA591" s="71"/>
      <c r="CB591" s="71"/>
      <c r="CC591" s="71"/>
      <c r="CD591" s="71"/>
      <c r="CE591" s="71"/>
      <c r="CF591" s="71"/>
      <c r="CG591" s="71"/>
      <c r="CH591" s="71"/>
      <c r="CI591" s="71"/>
      <c r="CJ591" s="71"/>
      <c r="CK591" s="71"/>
      <c r="CL591" s="71"/>
      <c r="CM591" s="71"/>
      <c r="CN591" s="71"/>
      <c r="CO591" s="71"/>
      <c r="CP591" s="71"/>
      <c r="CQ591" s="71"/>
      <c r="CR591" s="71"/>
      <c r="CS591" s="71"/>
      <c r="CT591" s="71"/>
      <c r="CU591" s="71"/>
      <c r="CV591" s="71"/>
      <c r="CW591" s="71"/>
      <c r="CX591" s="71"/>
    </row>
    <row r="592" spans="34:102" x14ac:dyDescent="0.25">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c r="BV592" s="71"/>
      <c r="BW592" s="71"/>
      <c r="BX592" s="71"/>
      <c r="BY592" s="71"/>
      <c r="BZ592" s="71"/>
      <c r="CA592" s="71"/>
      <c r="CB592" s="71"/>
      <c r="CC592" s="71"/>
      <c r="CD592" s="71"/>
      <c r="CE592" s="71"/>
      <c r="CF592" s="71"/>
      <c r="CG592" s="71"/>
      <c r="CH592" s="71"/>
      <c r="CI592" s="71"/>
      <c r="CJ592" s="71"/>
      <c r="CK592" s="71"/>
      <c r="CL592" s="71"/>
      <c r="CM592" s="71"/>
      <c r="CN592" s="71"/>
      <c r="CO592" s="71"/>
      <c r="CP592" s="71"/>
      <c r="CQ592" s="71"/>
      <c r="CR592" s="71"/>
      <c r="CS592" s="71"/>
      <c r="CT592" s="71"/>
      <c r="CU592" s="71"/>
      <c r="CV592" s="71"/>
      <c r="CW592" s="71"/>
      <c r="CX592" s="71"/>
    </row>
    <row r="593" spans="34:102" x14ac:dyDescent="0.25">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c r="BV593" s="71"/>
      <c r="BW593" s="71"/>
      <c r="BX593" s="71"/>
      <c r="BY593" s="71"/>
      <c r="BZ593" s="71"/>
      <c r="CA593" s="71"/>
      <c r="CB593" s="71"/>
      <c r="CC593" s="71"/>
      <c r="CD593" s="71"/>
      <c r="CE593" s="71"/>
      <c r="CF593" s="71"/>
      <c r="CG593" s="71"/>
      <c r="CH593" s="71"/>
      <c r="CI593" s="71"/>
      <c r="CJ593" s="71"/>
      <c r="CK593" s="71"/>
      <c r="CL593" s="71"/>
      <c r="CM593" s="71"/>
      <c r="CN593" s="71"/>
      <c r="CO593" s="71"/>
      <c r="CP593" s="71"/>
      <c r="CQ593" s="71"/>
      <c r="CR593" s="71"/>
      <c r="CS593" s="71"/>
      <c r="CT593" s="71"/>
      <c r="CU593" s="71"/>
      <c r="CV593" s="71"/>
      <c r="CW593" s="71"/>
      <c r="CX593" s="71"/>
    </row>
    <row r="594" spans="34:102" x14ac:dyDescent="0.25">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c r="BV594" s="71"/>
      <c r="BW594" s="71"/>
      <c r="BX594" s="71"/>
      <c r="BY594" s="71"/>
      <c r="BZ594" s="71"/>
      <c r="CA594" s="71"/>
      <c r="CB594" s="71"/>
      <c r="CC594" s="71"/>
      <c r="CD594" s="71"/>
      <c r="CE594" s="71"/>
      <c r="CF594" s="71"/>
      <c r="CG594" s="71"/>
      <c r="CH594" s="71"/>
      <c r="CI594" s="71"/>
      <c r="CJ594" s="71"/>
      <c r="CK594" s="71"/>
      <c r="CL594" s="71"/>
      <c r="CM594" s="71"/>
      <c r="CN594" s="71"/>
      <c r="CO594" s="71"/>
      <c r="CP594" s="71"/>
      <c r="CQ594" s="71"/>
      <c r="CR594" s="71"/>
      <c r="CS594" s="71"/>
      <c r="CT594" s="71"/>
      <c r="CU594" s="71"/>
      <c r="CV594" s="71"/>
      <c r="CW594" s="71"/>
      <c r="CX594" s="71"/>
    </row>
    <row r="595" spans="34:102" x14ac:dyDescent="0.25">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c r="BV595" s="71"/>
      <c r="BW595" s="71"/>
      <c r="BX595" s="71"/>
      <c r="BY595" s="71"/>
      <c r="BZ595" s="71"/>
      <c r="CA595" s="71"/>
      <c r="CB595" s="71"/>
      <c r="CC595" s="71"/>
      <c r="CD595" s="71"/>
      <c r="CE595" s="71"/>
      <c r="CF595" s="71"/>
      <c r="CG595" s="71"/>
      <c r="CH595" s="71"/>
      <c r="CI595" s="71"/>
      <c r="CJ595" s="71"/>
      <c r="CK595" s="71"/>
      <c r="CL595" s="71"/>
      <c r="CM595" s="71"/>
      <c r="CN595" s="71"/>
      <c r="CO595" s="71"/>
      <c r="CP595" s="71"/>
      <c r="CQ595" s="71"/>
      <c r="CR595" s="71"/>
      <c r="CS595" s="71"/>
      <c r="CT595" s="71"/>
      <c r="CU595" s="71"/>
      <c r="CV595" s="71"/>
      <c r="CW595" s="71"/>
      <c r="CX595" s="71"/>
    </row>
    <row r="596" spans="34:102" x14ac:dyDescent="0.25">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c r="BV596" s="71"/>
      <c r="BW596" s="71"/>
      <c r="BX596" s="71"/>
      <c r="BY596" s="71"/>
      <c r="BZ596" s="71"/>
      <c r="CA596" s="71"/>
      <c r="CB596" s="71"/>
      <c r="CC596" s="71"/>
      <c r="CD596" s="71"/>
      <c r="CE596" s="71"/>
      <c r="CF596" s="71"/>
      <c r="CG596" s="71"/>
      <c r="CH596" s="71"/>
      <c r="CI596" s="71"/>
      <c r="CJ596" s="71"/>
      <c r="CK596" s="71"/>
      <c r="CL596" s="71"/>
      <c r="CM596" s="71"/>
      <c r="CN596" s="71"/>
      <c r="CO596" s="71"/>
      <c r="CP596" s="71"/>
      <c r="CQ596" s="71"/>
      <c r="CR596" s="71"/>
      <c r="CS596" s="71"/>
      <c r="CT596" s="71"/>
      <c r="CU596" s="71"/>
      <c r="CV596" s="71"/>
      <c r="CW596" s="71"/>
      <c r="CX596" s="71"/>
    </row>
    <row r="597" spans="34:102" x14ac:dyDescent="0.25">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c r="BV597" s="71"/>
      <c r="BW597" s="71"/>
      <c r="BX597" s="71"/>
      <c r="BY597" s="71"/>
      <c r="BZ597" s="71"/>
      <c r="CA597" s="71"/>
      <c r="CB597" s="71"/>
      <c r="CC597" s="71"/>
      <c r="CD597" s="71"/>
      <c r="CE597" s="71"/>
      <c r="CF597" s="71"/>
      <c r="CG597" s="71"/>
      <c r="CH597" s="71"/>
      <c r="CI597" s="71"/>
      <c r="CJ597" s="71"/>
      <c r="CK597" s="71"/>
      <c r="CL597" s="71"/>
      <c r="CM597" s="71"/>
      <c r="CN597" s="71"/>
      <c r="CO597" s="71"/>
      <c r="CP597" s="71"/>
      <c r="CQ597" s="71"/>
      <c r="CR597" s="71"/>
      <c r="CS597" s="71"/>
      <c r="CT597" s="71"/>
      <c r="CU597" s="71"/>
      <c r="CV597" s="71"/>
      <c r="CW597" s="71"/>
      <c r="CX597" s="71"/>
    </row>
    <row r="598" spans="34:102" x14ac:dyDescent="0.25">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1"/>
      <c r="BY598" s="71"/>
      <c r="BZ598" s="71"/>
      <c r="CA598" s="71"/>
      <c r="CB598" s="71"/>
      <c r="CC598" s="71"/>
      <c r="CD598" s="71"/>
      <c r="CE598" s="71"/>
      <c r="CF598" s="71"/>
      <c r="CG598" s="71"/>
      <c r="CH598" s="71"/>
      <c r="CI598" s="71"/>
      <c r="CJ598" s="71"/>
      <c r="CK598" s="71"/>
      <c r="CL598" s="71"/>
      <c r="CM598" s="71"/>
      <c r="CN598" s="71"/>
      <c r="CO598" s="71"/>
      <c r="CP598" s="71"/>
      <c r="CQ598" s="71"/>
      <c r="CR598" s="71"/>
      <c r="CS598" s="71"/>
      <c r="CT598" s="71"/>
      <c r="CU598" s="71"/>
      <c r="CV598" s="71"/>
      <c r="CW598" s="71"/>
      <c r="CX598" s="71"/>
    </row>
    <row r="599" spans="34:102" x14ac:dyDescent="0.25">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c r="BV599" s="71"/>
      <c r="BW599" s="71"/>
      <c r="BX599" s="71"/>
      <c r="BY599" s="71"/>
      <c r="BZ599" s="71"/>
      <c r="CA599" s="71"/>
      <c r="CB599" s="71"/>
      <c r="CC599" s="71"/>
      <c r="CD599" s="71"/>
      <c r="CE599" s="71"/>
      <c r="CF599" s="71"/>
      <c r="CG599" s="71"/>
      <c r="CH599" s="71"/>
      <c r="CI599" s="71"/>
      <c r="CJ599" s="71"/>
      <c r="CK599" s="71"/>
      <c r="CL599" s="71"/>
      <c r="CM599" s="71"/>
      <c r="CN599" s="71"/>
      <c r="CO599" s="71"/>
      <c r="CP599" s="71"/>
      <c r="CQ599" s="71"/>
      <c r="CR599" s="71"/>
      <c r="CS599" s="71"/>
      <c r="CT599" s="71"/>
      <c r="CU599" s="71"/>
      <c r="CV599" s="71"/>
      <c r="CW599" s="71"/>
      <c r="CX599" s="71"/>
    </row>
    <row r="600" spans="34:102" x14ac:dyDescent="0.25">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c r="BV600" s="71"/>
      <c r="BW600" s="71"/>
      <c r="BX600" s="71"/>
      <c r="BY600" s="71"/>
      <c r="BZ600" s="71"/>
      <c r="CA600" s="71"/>
      <c r="CB600" s="71"/>
      <c r="CC600" s="71"/>
      <c r="CD600" s="71"/>
      <c r="CE600" s="71"/>
      <c r="CF600" s="71"/>
      <c r="CG600" s="71"/>
      <c r="CH600" s="71"/>
      <c r="CI600" s="71"/>
      <c r="CJ600" s="71"/>
      <c r="CK600" s="71"/>
      <c r="CL600" s="71"/>
      <c r="CM600" s="71"/>
      <c r="CN600" s="71"/>
      <c r="CO600" s="71"/>
      <c r="CP600" s="71"/>
      <c r="CQ600" s="71"/>
      <c r="CR600" s="71"/>
      <c r="CS600" s="71"/>
      <c r="CT600" s="71"/>
      <c r="CU600" s="71"/>
      <c r="CV600" s="71"/>
      <c r="CW600" s="71"/>
      <c r="CX600" s="71"/>
    </row>
    <row r="601" spans="34:102" x14ac:dyDescent="0.25">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c r="BV601" s="71"/>
      <c r="BW601" s="71"/>
      <c r="BX601" s="71"/>
      <c r="BY601" s="71"/>
      <c r="BZ601" s="71"/>
      <c r="CA601" s="71"/>
      <c r="CB601" s="71"/>
      <c r="CC601" s="71"/>
      <c r="CD601" s="71"/>
      <c r="CE601" s="71"/>
      <c r="CF601" s="71"/>
      <c r="CG601" s="71"/>
      <c r="CH601" s="71"/>
      <c r="CI601" s="71"/>
      <c r="CJ601" s="71"/>
      <c r="CK601" s="71"/>
      <c r="CL601" s="71"/>
      <c r="CM601" s="71"/>
      <c r="CN601" s="71"/>
      <c r="CO601" s="71"/>
      <c r="CP601" s="71"/>
      <c r="CQ601" s="71"/>
      <c r="CR601" s="71"/>
      <c r="CS601" s="71"/>
      <c r="CT601" s="71"/>
      <c r="CU601" s="71"/>
      <c r="CV601" s="71"/>
      <c r="CW601" s="71"/>
      <c r="CX601" s="71"/>
    </row>
    <row r="602" spans="34:102" x14ac:dyDescent="0.25">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c r="BV602" s="71"/>
      <c r="BW602" s="71"/>
      <c r="BX602" s="71"/>
      <c r="BY602" s="71"/>
      <c r="BZ602" s="71"/>
      <c r="CA602" s="71"/>
      <c r="CB602" s="71"/>
      <c r="CC602" s="71"/>
      <c r="CD602" s="71"/>
      <c r="CE602" s="71"/>
      <c r="CF602" s="71"/>
      <c r="CG602" s="71"/>
      <c r="CH602" s="71"/>
      <c r="CI602" s="71"/>
      <c r="CJ602" s="71"/>
      <c r="CK602" s="71"/>
      <c r="CL602" s="71"/>
      <c r="CM602" s="71"/>
      <c r="CN602" s="71"/>
      <c r="CO602" s="71"/>
      <c r="CP602" s="71"/>
      <c r="CQ602" s="71"/>
      <c r="CR602" s="71"/>
      <c r="CS602" s="71"/>
      <c r="CT602" s="71"/>
      <c r="CU602" s="71"/>
      <c r="CV602" s="71"/>
      <c r="CW602" s="71"/>
      <c r="CX602" s="71"/>
    </row>
    <row r="603" spans="34:102" x14ac:dyDescent="0.25">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c r="BV603" s="71"/>
      <c r="BW603" s="71"/>
      <c r="BX603" s="71"/>
      <c r="BY603" s="71"/>
      <c r="BZ603" s="71"/>
      <c r="CA603" s="71"/>
      <c r="CB603" s="71"/>
      <c r="CC603" s="71"/>
      <c r="CD603" s="71"/>
      <c r="CE603" s="71"/>
      <c r="CF603" s="71"/>
      <c r="CG603" s="71"/>
      <c r="CH603" s="71"/>
      <c r="CI603" s="71"/>
      <c r="CJ603" s="71"/>
      <c r="CK603" s="71"/>
      <c r="CL603" s="71"/>
      <c r="CM603" s="71"/>
      <c r="CN603" s="71"/>
      <c r="CO603" s="71"/>
      <c r="CP603" s="71"/>
      <c r="CQ603" s="71"/>
      <c r="CR603" s="71"/>
      <c r="CS603" s="71"/>
      <c r="CT603" s="71"/>
      <c r="CU603" s="71"/>
      <c r="CV603" s="71"/>
      <c r="CW603" s="71"/>
      <c r="CX603" s="71"/>
    </row>
    <row r="604" spans="34:102" x14ac:dyDescent="0.25">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c r="BV604" s="71"/>
      <c r="BW604" s="71"/>
      <c r="BX604" s="71"/>
      <c r="BY604" s="71"/>
      <c r="BZ604" s="71"/>
      <c r="CA604" s="71"/>
      <c r="CB604" s="71"/>
      <c r="CC604" s="71"/>
      <c r="CD604" s="71"/>
      <c r="CE604" s="71"/>
      <c r="CF604" s="71"/>
      <c r="CG604" s="71"/>
      <c r="CH604" s="71"/>
      <c r="CI604" s="71"/>
      <c r="CJ604" s="71"/>
      <c r="CK604" s="71"/>
      <c r="CL604" s="71"/>
      <c r="CM604" s="71"/>
      <c r="CN604" s="71"/>
      <c r="CO604" s="71"/>
      <c r="CP604" s="71"/>
      <c r="CQ604" s="71"/>
      <c r="CR604" s="71"/>
      <c r="CS604" s="71"/>
      <c r="CT604" s="71"/>
      <c r="CU604" s="71"/>
      <c r="CV604" s="71"/>
      <c r="CW604" s="71"/>
      <c r="CX604" s="71"/>
    </row>
    <row r="605" spans="34:102" x14ac:dyDescent="0.25">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c r="BV605" s="71"/>
      <c r="BW605" s="71"/>
      <c r="BX605" s="71"/>
      <c r="BY605" s="71"/>
      <c r="BZ605" s="71"/>
      <c r="CA605" s="71"/>
      <c r="CB605" s="71"/>
      <c r="CC605" s="71"/>
      <c r="CD605" s="71"/>
      <c r="CE605" s="71"/>
      <c r="CF605" s="71"/>
      <c r="CG605" s="71"/>
      <c r="CH605" s="71"/>
      <c r="CI605" s="71"/>
      <c r="CJ605" s="71"/>
      <c r="CK605" s="71"/>
      <c r="CL605" s="71"/>
      <c r="CM605" s="71"/>
      <c r="CN605" s="71"/>
      <c r="CO605" s="71"/>
      <c r="CP605" s="71"/>
      <c r="CQ605" s="71"/>
      <c r="CR605" s="71"/>
      <c r="CS605" s="71"/>
      <c r="CT605" s="71"/>
      <c r="CU605" s="71"/>
      <c r="CV605" s="71"/>
      <c r="CW605" s="71"/>
      <c r="CX605" s="71"/>
    </row>
    <row r="606" spans="34:102" x14ac:dyDescent="0.25">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c r="BV606" s="71"/>
      <c r="BW606" s="71"/>
      <c r="BX606" s="71"/>
      <c r="BY606" s="71"/>
      <c r="BZ606" s="71"/>
      <c r="CA606" s="71"/>
      <c r="CB606" s="71"/>
      <c r="CC606" s="71"/>
      <c r="CD606" s="71"/>
      <c r="CE606" s="71"/>
      <c r="CF606" s="71"/>
      <c r="CG606" s="71"/>
      <c r="CH606" s="71"/>
      <c r="CI606" s="71"/>
      <c r="CJ606" s="71"/>
      <c r="CK606" s="71"/>
      <c r="CL606" s="71"/>
      <c r="CM606" s="71"/>
      <c r="CN606" s="71"/>
      <c r="CO606" s="71"/>
      <c r="CP606" s="71"/>
      <c r="CQ606" s="71"/>
      <c r="CR606" s="71"/>
      <c r="CS606" s="71"/>
      <c r="CT606" s="71"/>
      <c r="CU606" s="71"/>
      <c r="CV606" s="71"/>
      <c r="CW606" s="71"/>
      <c r="CX606" s="71"/>
    </row>
    <row r="607" spans="34:102" x14ac:dyDescent="0.25">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c r="BV607" s="71"/>
      <c r="BW607" s="71"/>
      <c r="BX607" s="71"/>
      <c r="BY607" s="71"/>
      <c r="BZ607" s="71"/>
      <c r="CA607" s="71"/>
      <c r="CB607" s="71"/>
      <c r="CC607" s="71"/>
      <c r="CD607" s="71"/>
      <c r="CE607" s="71"/>
      <c r="CF607" s="71"/>
      <c r="CG607" s="71"/>
      <c r="CH607" s="71"/>
      <c r="CI607" s="71"/>
      <c r="CJ607" s="71"/>
      <c r="CK607" s="71"/>
      <c r="CL607" s="71"/>
      <c r="CM607" s="71"/>
      <c r="CN607" s="71"/>
      <c r="CO607" s="71"/>
      <c r="CP607" s="71"/>
      <c r="CQ607" s="71"/>
      <c r="CR607" s="71"/>
      <c r="CS607" s="71"/>
      <c r="CT607" s="71"/>
      <c r="CU607" s="71"/>
      <c r="CV607" s="71"/>
      <c r="CW607" s="71"/>
      <c r="CX607" s="71"/>
    </row>
    <row r="608" spans="34:102" x14ac:dyDescent="0.25">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c r="BV608" s="71"/>
      <c r="BW608" s="71"/>
      <c r="BX608" s="71"/>
      <c r="BY608" s="71"/>
      <c r="BZ608" s="71"/>
      <c r="CA608" s="71"/>
      <c r="CB608" s="71"/>
      <c r="CC608" s="71"/>
      <c r="CD608" s="71"/>
      <c r="CE608" s="71"/>
      <c r="CF608" s="71"/>
      <c r="CG608" s="71"/>
      <c r="CH608" s="71"/>
      <c r="CI608" s="71"/>
      <c r="CJ608" s="71"/>
      <c r="CK608" s="71"/>
      <c r="CL608" s="71"/>
      <c r="CM608" s="71"/>
      <c r="CN608" s="71"/>
      <c r="CO608" s="71"/>
      <c r="CP608" s="71"/>
      <c r="CQ608" s="71"/>
      <c r="CR608" s="71"/>
      <c r="CS608" s="71"/>
      <c r="CT608" s="71"/>
      <c r="CU608" s="71"/>
      <c r="CV608" s="71"/>
      <c r="CW608" s="71"/>
      <c r="CX608" s="71"/>
    </row>
    <row r="609" spans="34:102" x14ac:dyDescent="0.25">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c r="BV609" s="71"/>
      <c r="BW609" s="71"/>
      <c r="BX609" s="71"/>
      <c r="BY609" s="71"/>
      <c r="BZ609" s="71"/>
      <c r="CA609" s="71"/>
      <c r="CB609" s="71"/>
      <c r="CC609" s="71"/>
      <c r="CD609" s="71"/>
      <c r="CE609" s="71"/>
      <c r="CF609" s="71"/>
      <c r="CG609" s="71"/>
      <c r="CH609" s="71"/>
      <c r="CI609" s="71"/>
      <c r="CJ609" s="71"/>
      <c r="CK609" s="71"/>
      <c r="CL609" s="71"/>
      <c r="CM609" s="71"/>
      <c r="CN609" s="71"/>
      <c r="CO609" s="71"/>
      <c r="CP609" s="71"/>
      <c r="CQ609" s="71"/>
      <c r="CR609" s="71"/>
      <c r="CS609" s="71"/>
      <c r="CT609" s="71"/>
      <c r="CU609" s="71"/>
      <c r="CV609" s="71"/>
      <c r="CW609" s="71"/>
      <c r="CX609" s="71"/>
    </row>
    <row r="610" spans="34:102" x14ac:dyDescent="0.25">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c r="BV610" s="71"/>
      <c r="BW610" s="71"/>
      <c r="BX610" s="71"/>
      <c r="BY610" s="71"/>
      <c r="BZ610" s="71"/>
      <c r="CA610" s="71"/>
      <c r="CB610" s="71"/>
      <c r="CC610" s="71"/>
      <c r="CD610" s="71"/>
      <c r="CE610" s="71"/>
      <c r="CF610" s="71"/>
      <c r="CG610" s="71"/>
      <c r="CH610" s="71"/>
      <c r="CI610" s="71"/>
      <c r="CJ610" s="71"/>
      <c r="CK610" s="71"/>
      <c r="CL610" s="71"/>
      <c r="CM610" s="71"/>
      <c r="CN610" s="71"/>
      <c r="CO610" s="71"/>
      <c r="CP610" s="71"/>
      <c r="CQ610" s="71"/>
      <c r="CR610" s="71"/>
      <c r="CS610" s="71"/>
      <c r="CT610" s="71"/>
      <c r="CU610" s="71"/>
      <c r="CV610" s="71"/>
      <c r="CW610" s="71"/>
      <c r="CX610" s="71"/>
    </row>
    <row r="611" spans="34:102" x14ac:dyDescent="0.25">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c r="BV611" s="71"/>
      <c r="BW611" s="71"/>
      <c r="BX611" s="71"/>
      <c r="BY611" s="71"/>
      <c r="BZ611" s="71"/>
      <c r="CA611" s="71"/>
      <c r="CB611" s="71"/>
      <c r="CC611" s="71"/>
      <c r="CD611" s="71"/>
      <c r="CE611" s="71"/>
      <c r="CF611" s="71"/>
      <c r="CG611" s="71"/>
      <c r="CH611" s="71"/>
      <c r="CI611" s="71"/>
      <c r="CJ611" s="71"/>
      <c r="CK611" s="71"/>
      <c r="CL611" s="71"/>
      <c r="CM611" s="71"/>
      <c r="CN611" s="71"/>
      <c r="CO611" s="71"/>
      <c r="CP611" s="71"/>
      <c r="CQ611" s="71"/>
      <c r="CR611" s="71"/>
      <c r="CS611" s="71"/>
      <c r="CT611" s="71"/>
      <c r="CU611" s="71"/>
      <c r="CV611" s="71"/>
      <c r="CW611" s="71"/>
      <c r="CX611" s="71"/>
    </row>
    <row r="612" spans="34:102" x14ac:dyDescent="0.25">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c r="BV612" s="71"/>
      <c r="BW612" s="71"/>
      <c r="BX612" s="71"/>
      <c r="BY612" s="71"/>
      <c r="BZ612" s="71"/>
      <c r="CA612" s="71"/>
      <c r="CB612" s="71"/>
      <c r="CC612" s="71"/>
      <c r="CD612" s="71"/>
      <c r="CE612" s="71"/>
      <c r="CF612" s="71"/>
      <c r="CG612" s="71"/>
      <c r="CH612" s="71"/>
      <c r="CI612" s="71"/>
      <c r="CJ612" s="71"/>
      <c r="CK612" s="71"/>
      <c r="CL612" s="71"/>
      <c r="CM612" s="71"/>
      <c r="CN612" s="71"/>
      <c r="CO612" s="71"/>
      <c r="CP612" s="71"/>
      <c r="CQ612" s="71"/>
      <c r="CR612" s="71"/>
      <c r="CS612" s="71"/>
      <c r="CT612" s="71"/>
      <c r="CU612" s="71"/>
      <c r="CV612" s="71"/>
      <c r="CW612" s="71"/>
      <c r="CX612" s="71"/>
    </row>
    <row r="613" spans="34:102" x14ac:dyDescent="0.25">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c r="BV613" s="71"/>
      <c r="BW613" s="71"/>
      <c r="BX613" s="71"/>
      <c r="BY613" s="71"/>
      <c r="BZ613" s="71"/>
      <c r="CA613" s="71"/>
      <c r="CB613" s="71"/>
      <c r="CC613" s="71"/>
      <c r="CD613" s="71"/>
      <c r="CE613" s="71"/>
      <c r="CF613" s="71"/>
      <c r="CG613" s="71"/>
      <c r="CH613" s="71"/>
      <c r="CI613" s="71"/>
      <c r="CJ613" s="71"/>
      <c r="CK613" s="71"/>
      <c r="CL613" s="71"/>
      <c r="CM613" s="71"/>
      <c r="CN613" s="71"/>
      <c r="CO613" s="71"/>
      <c r="CP613" s="71"/>
      <c r="CQ613" s="71"/>
      <c r="CR613" s="71"/>
      <c r="CS613" s="71"/>
      <c r="CT613" s="71"/>
      <c r="CU613" s="71"/>
      <c r="CV613" s="71"/>
      <c r="CW613" s="71"/>
      <c r="CX613" s="71"/>
    </row>
    <row r="614" spans="34:102" x14ac:dyDescent="0.25">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c r="BV614" s="71"/>
      <c r="BW614" s="71"/>
      <c r="BX614" s="71"/>
      <c r="BY614" s="71"/>
      <c r="BZ614" s="71"/>
      <c r="CA614" s="71"/>
      <c r="CB614" s="71"/>
      <c r="CC614" s="71"/>
      <c r="CD614" s="71"/>
      <c r="CE614" s="71"/>
      <c r="CF614" s="71"/>
      <c r="CG614" s="71"/>
      <c r="CH614" s="71"/>
      <c r="CI614" s="71"/>
      <c r="CJ614" s="71"/>
      <c r="CK614" s="71"/>
      <c r="CL614" s="71"/>
      <c r="CM614" s="71"/>
      <c r="CN614" s="71"/>
      <c r="CO614" s="71"/>
      <c r="CP614" s="71"/>
      <c r="CQ614" s="71"/>
      <c r="CR614" s="71"/>
      <c r="CS614" s="71"/>
      <c r="CT614" s="71"/>
      <c r="CU614" s="71"/>
      <c r="CV614" s="71"/>
      <c r="CW614" s="71"/>
      <c r="CX614" s="71"/>
    </row>
    <row r="615" spans="34:102" x14ac:dyDescent="0.25">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c r="BV615" s="71"/>
      <c r="BW615" s="71"/>
      <c r="BX615" s="71"/>
      <c r="BY615" s="71"/>
      <c r="BZ615" s="71"/>
      <c r="CA615" s="71"/>
      <c r="CB615" s="71"/>
      <c r="CC615" s="71"/>
      <c r="CD615" s="71"/>
      <c r="CE615" s="71"/>
      <c r="CF615" s="71"/>
      <c r="CG615" s="71"/>
      <c r="CH615" s="71"/>
      <c r="CI615" s="71"/>
      <c r="CJ615" s="71"/>
      <c r="CK615" s="71"/>
      <c r="CL615" s="71"/>
      <c r="CM615" s="71"/>
      <c r="CN615" s="71"/>
      <c r="CO615" s="71"/>
      <c r="CP615" s="71"/>
      <c r="CQ615" s="71"/>
      <c r="CR615" s="71"/>
      <c r="CS615" s="71"/>
      <c r="CT615" s="71"/>
      <c r="CU615" s="71"/>
      <c r="CV615" s="71"/>
      <c r="CW615" s="71"/>
      <c r="CX615" s="71"/>
    </row>
    <row r="616" spans="34:102" x14ac:dyDescent="0.25">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c r="BV616" s="71"/>
      <c r="BW616" s="71"/>
      <c r="BX616" s="71"/>
      <c r="BY616" s="71"/>
      <c r="BZ616" s="71"/>
      <c r="CA616" s="71"/>
      <c r="CB616" s="71"/>
      <c r="CC616" s="71"/>
      <c r="CD616" s="71"/>
      <c r="CE616" s="71"/>
      <c r="CF616" s="71"/>
      <c r="CG616" s="71"/>
      <c r="CH616" s="71"/>
      <c r="CI616" s="71"/>
      <c r="CJ616" s="71"/>
      <c r="CK616" s="71"/>
      <c r="CL616" s="71"/>
      <c r="CM616" s="71"/>
      <c r="CN616" s="71"/>
      <c r="CO616" s="71"/>
      <c r="CP616" s="71"/>
      <c r="CQ616" s="71"/>
      <c r="CR616" s="71"/>
      <c r="CS616" s="71"/>
      <c r="CT616" s="71"/>
      <c r="CU616" s="71"/>
      <c r="CV616" s="71"/>
      <c r="CW616" s="71"/>
      <c r="CX616" s="71"/>
    </row>
    <row r="617" spans="34:102" x14ac:dyDescent="0.25">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c r="BV617" s="71"/>
      <c r="BW617" s="71"/>
      <c r="BX617" s="71"/>
      <c r="BY617" s="71"/>
      <c r="BZ617" s="71"/>
      <c r="CA617" s="71"/>
      <c r="CB617" s="71"/>
      <c r="CC617" s="71"/>
      <c r="CD617" s="71"/>
      <c r="CE617" s="71"/>
      <c r="CF617" s="71"/>
      <c r="CG617" s="71"/>
      <c r="CH617" s="71"/>
      <c r="CI617" s="71"/>
      <c r="CJ617" s="71"/>
      <c r="CK617" s="71"/>
      <c r="CL617" s="71"/>
      <c r="CM617" s="71"/>
      <c r="CN617" s="71"/>
      <c r="CO617" s="71"/>
      <c r="CP617" s="71"/>
      <c r="CQ617" s="71"/>
      <c r="CR617" s="71"/>
      <c r="CS617" s="71"/>
      <c r="CT617" s="71"/>
      <c r="CU617" s="71"/>
      <c r="CV617" s="71"/>
      <c r="CW617" s="71"/>
      <c r="CX617" s="71"/>
    </row>
    <row r="618" spans="34:102" x14ac:dyDescent="0.25">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c r="BV618" s="71"/>
      <c r="BW618" s="71"/>
      <c r="BX618" s="71"/>
      <c r="BY618" s="71"/>
      <c r="BZ618" s="71"/>
      <c r="CA618" s="71"/>
      <c r="CB618" s="71"/>
      <c r="CC618" s="71"/>
      <c r="CD618" s="71"/>
      <c r="CE618" s="71"/>
      <c r="CF618" s="71"/>
      <c r="CG618" s="71"/>
      <c r="CH618" s="71"/>
      <c r="CI618" s="71"/>
      <c r="CJ618" s="71"/>
      <c r="CK618" s="71"/>
      <c r="CL618" s="71"/>
      <c r="CM618" s="71"/>
      <c r="CN618" s="71"/>
      <c r="CO618" s="71"/>
      <c r="CP618" s="71"/>
      <c r="CQ618" s="71"/>
      <c r="CR618" s="71"/>
      <c r="CS618" s="71"/>
      <c r="CT618" s="71"/>
      <c r="CU618" s="71"/>
      <c r="CV618" s="71"/>
      <c r="CW618" s="71"/>
      <c r="CX618" s="71"/>
    </row>
    <row r="619" spans="34:102" x14ac:dyDescent="0.25">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c r="BV619" s="71"/>
      <c r="BW619" s="71"/>
      <c r="BX619" s="71"/>
      <c r="BY619" s="71"/>
      <c r="BZ619" s="71"/>
      <c r="CA619" s="71"/>
      <c r="CB619" s="71"/>
      <c r="CC619" s="71"/>
      <c r="CD619" s="71"/>
      <c r="CE619" s="71"/>
      <c r="CF619" s="71"/>
      <c r="CG619" s="71"/>
      <c r="CH619" s="71"/>
      <c r="CI619" s="71"/>
      <c r="CJ619" s="71"/>
      <c r="CK619" s="71"/>
      <c r="CL619" s="71"/>
      <c r="CM619" s="71"/>
      <c r="CN619" s="71"/>
      <c r="CO619" s="71"/>
      <c r="CP619" s="71"/>
      <c r="CQ619" s="71"/>
      <c r="CR619" s="71"/>
      <c r="CS619" s="71"/>
      <c r="CT619" s="71"/>
      <c r="CU619" s="71"/>
      <c r="CV619" s="71"/>
      <c r="CW619" s="71"/>
      <c r="CX619" s="71"/>
    </row>
    <row r="620" spans="34:102" x14ac:dyDescent="0.25">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c r="BV620" s="71"/>
      <c r="BW620" s="71"/>
      <c r="BX620" s="71"/>
      <c r="BY620" s="71"/>
      <c r="BZ620" s="71"/>
      <c r="CA620" s="71"/>
      <c r="CB620" s="71"/>
      <c r="CC620" s="71"/>
      <c r="CD620" s="71"/>
      <c r="CE620" s="71"/>
      <c r="CF620" s="71"/>
      <c r="CG620" s="71"/>
      <c r="CH620" s="71"/>
      <c r="CI620" s="71"/>
      <c r="CJ620" s="71"/>
      <c r="CK620" s="71"/>
      <c r="CL620" s="71"/>
      <c r="CM620" s="71"/>
      <c r="CN620" s="71"/>
      <c r="CO620" s="71"/>
      <c r="CP620" s="71"/>
      <c r="CQ620" s="71"/>
      <c r="CR620" s="71"/>
      <c r="CS620" s="71"/>
      <c r="CT620" s="71"/>
      <c r="CU620" s="71"/>
      <c r="CV620" s="71"/>
      <c r="CW620" s="71"/>
      <c r="CX620" s="71"/>
    </row>
    <row r="621" spans="34:102" x14ac:dyDescent="0.25">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c r="BV621" s="71"/>
      <c r="BW621" s="71"/>
      <c r="BX621" s="71"/>
      <c r="BY621" s="71"/>
      <c r="BZ621" s="71"/>
      <c r="CA621" s="71"/>
      <c r="CB621" s="71"/>
      <c r="CC621" s="71"/>
      <c r="CD621" s="71"/>
      <c r="CE621" s="71"/>
      <c r="CF621" s="71"/>
      <c r="CG621" s="71"/>
      <c r="CH621" s="71"/>
      <c r="CI621" s="71"/>
      <c r="CJ621" s="71"/>
      <c r="CK621" s="71"/>
      <c r="CL621" s="71"/>
      <c r="CM621" s="71"/>
      <c r="CN621" s="71"/>
      <c r="CO621" s="71"/>
      <c r="CP621" s="71"/>
      <c r="CQ621" s="71"/>
      <c r="CR621" s="71"/>
      <c r="CS621" s="71"/>
      <c r="CT621" s="71"/>
      <c r="CU621" s="71"/>
      <c r="CV621" s="71"/>
      <c r="CW621" s="71"/>
      <c r="CX621" s="71"/>
    </row>
    <row r="622" spans="34:102" x14ac:dyDescent="0.25">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c r="BV622" s="71"/>
      <c r="BW622" s="71"/>
      <c r="BX622" s="71"/>
      <c r="BY622" s="71"/>
      <c r="BZ622" s="71"/>
      <c r="CA622" s="71"/>
      <c r="CB622" s="71"/>
      <c r="CC622" s="71"/>
      <c r="CD622" s="71"/>
      <c r="CE622" s="71"/>
      <c r="CF622" s="71"/>
      <c r="CG622" s="71"/>
      <c r="CH622" s="71"/>
      <c r="CI622" s="71"/>
      <c r="CJ622" s="71"/>
      <c r="CK622" s="71"/>
      <c r="CL622" s="71"/>
      <c r="CM622" s="71"/>
      <c r="CN622" s="71"/>
      <c r="CO622" s="71"/>
      <c r="CP622" s="71"/>
      <c r="CQ622" s="71"/>
      <c r="CR622" s="71"/>
      <c r="CS622" s="71"/>
      <c r="CT622" s="71"/>
      <c r="CU622" s="71"/>
      <c r="CV622" s="71"/>
      <c r="CW622" s="71"/>
      <c r="CX622" s="71"/>
    </row>
    <row r="623" spans="34:102" x14ac:dyDescent="0.25">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c r="BV623" s="71"/>
      <c r="BW623" s="71"/>
      <c r="BX623" s="71"/>
      <c r="BY623" s="71"/>
      <c r="BZ623" s="71"/>
      <c r="CA623" s="71"/>
      <c r="CB623" s="71"/>
      <c r="CC623" s="71"/>
      <c r="CD623" s="71"/>
      <c r="CE623" s="71"/>
      <c r="CF623" s="71"/>
      <c r="CG623" s="71"/>
      <c r="CH623" s="71"/>
      <c r="CI623" s="71"/>
      <c r="CJ623" s="71"/>
      <c r="CK623" s="71"/>
      <c r="CL623" s="71"/>
      <c r="CM623" s="71"/>
      <c r="CN623" s="71"/>
      <c r="CO623" s="71"/>
      <c r="CP623" s="71"/>
      <c r="CQ623" s="71"/>
      <c r="CR623" s="71"/>
      <c r="CS623" s="71"/>
      <c r="CT623" s="71"/>
      <c r="CU623" s="71"/>
      <c r="CV623" s="71"/>
      <c r="CW623" s="71"/>
      <c r="CX623" s="71"/>
    </row>
    <row r="624" spans="34:102" x14ac:dyDescent="0.25">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c r="BV624" s="71"/>
      <c r="BW624" s="71"/>
      <c r="BX624" s="71"/>
      <c r="BY624" s="71"/>
      <c r="BZ624" s="71"/>
      <c r="CA624" s="71"/>
      <c r="CB624" s="71"/>
      <c r="CC624" s="71"/>
      <c r="CD624" s="71"/>
      <c r="CE624" s="71"/>
      <c r="CF624" s="71"/>
      <c r="CG624" s="71"/>
      <c r="CH624" s="71"/>
      <c r="CI624" s="71"/>
      <c r="CJ624" s="71"/>
      <c r="CK624" s="71"/>
      <c r="CL624" s="71"/>
      <c r="CM624" s="71"/>
      <c r="CN624" s="71"/>
      <c r="CO624" s="71"/>
      <c r="CP624" s="71"/>
      <c r="CQ624" s="71"/>
      <c r="CR624" s="71"/>
      <c r="CS624" s="71"/>
      <c r="CT624" s="71"/>
      <c r="CU624" s="71"/>
      <c r="CV624" s="71"/>
      <c r="CW624" s="71"/>
      <c r="CX624" s="71"/>
    </row>
    <row r="625" spans="34:102" x14ac:dyDescent="0.25">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c r="BV625" s="71"/>
      <c r="BW625" s="71"/>
      <c r="BX625" s="71"/>
      <c r="BY625" s="71"/>
      <c r="BZ625" s="71"/>
      <c r="CA625" s="71"/>
      <c r="CB625" s="71"/>
      <c r="CC625" s="71"/>
      <c r="CD625" s="71"/>
      <c r="CE625" s="71"/>
      <c r="CF625" s="71"/>
      <c r="CG625" s="71"/>
      <c r="CH625" s="71"/>
      <c r="CI625" s="71"/>
      <c r="CJ625" s="71"/>
      <c r="CK625" s="71"/>
      <c r="CL625" s="71"/>
      <c r="CM625" s="71"/>
      <c r="CN625" s="71"/>
      <c r="CO625" s="71"/>
      <c r="CP625" s="71"/>
      <c r="CQ625" s="71"/>
      <c r="CR625" s="71"/>
      <c r="CS625" s="71"/>
      <c r="CT625" s="71"/>
      <c r="CU625" s="71"/>
      <c r="CV625" s="71"/>
      <c r="CW625" s="71"/>
      <c r="CX625" s="71"/>
    </row>
    <row r="626" spans="34:102" x14ac:dyDescent="0.25">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c r="BV626" s="71"/>
      <c r="BW626" s="71"/>
      <c r="BX626" s="71"/>
      <c r="BY626" s="71"/>
      <c r="BZ626" s="71"/>
      <c r="CA626" s="71"/>
      <c r="CB626" s="71"/>
      <c r="CC626" s="71"/>
      <c r="CD626" s="71"/>
      <c r="CE626" s="71"/>
      <c r="CF626" s="71"/>
      <c r="CG626" s="71"/>
      <c r="CH626" s="71"/>
      <c r="CI626" s="71"/>
      <c r="CJ626" s="71"/>
      <c r="CK626" s="71"/>
      <c r="CL626" s="71"/>
      <c r="CM626" s="71"/>
      <c r="CN626" s="71"/>
      <c r="CO626" s="71"/>
      <c r="CP626" s="71"/>
      <c r="CQ626" s="71"/>
      <c r="CR626" s="71"/>
      <c r="CS626" s="71"/>
      <c r="CT626" s="71"/>
      <c r="CU626" s="71"/>
      <c r="CV626" s="71"/>
      <c r="CW626" s="71"/>
      <c r="CX626" s="71"/>
    </row>
    <row r="627" spans="34:102" x14ac:dyDescent="0.25">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c r="BV627" s="71"/>
      <c r="BW627" s="71"/>
      <c r="BX627" s="71"/>
      <c r="BY627" s="71"/>
      <c r="BZ627" s="71"/>
      <c r="CA627" s="71"/>
      <c r="CB627" s="71"/>
      <c r="CC627" s="71"/>
      <c r="CD627" s="71"/>
      <c r="CE627" s="71"/>
      <c r="CF627" s="71"/>
      <c r="CG627" s="71"/>
      <c r="CH627" s="71"/>
      <c r="CI627" s="71"/>
      <c r="CJ627" s="71"/>
      <c r="CK627" s="71"/>
      <c r="CL627" s="71"/>
      <c r="CM627" s="71"/>
      <c r="CN627" s="71"/>
      <c r="CO627" s="71"/>
      <c r="CP627" s="71"/>
      <c r="CQ627" s="71"/>
      <c r="CR627" s="71"/>
      <c r="CS627" s="71"/>
      <c r="CT627" s="71"/>
      <c r="CU627" s="71"/>
      <c r="CV627" s="71"/>
      <c r="CW627" s="71"/>
      <c r="CX627" s="71"/>
    </row>
    <row r="628" spans="34:102" x14ac:dyDescent="0.25">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c r="BV628" s="71"/>
      <c r="BW628" s="71"/>
      <c r="BX628" s="71"/>
      <c r="BY628" s="71"/>
      <c r="BZ628" s="71"/>
      <c r="CA628" s="71"/>
      <c r="CB628" s="71"/>
      <c r="CC628" s="71"/>
      <c r="CD628" s="71"/>
      <c r="CE628" s="71"/>
      <c r="CF628" s="71"/>
      <c r="CG628" s="71"/>
      <c r="CH628" s="71"/>
      <c r="CI628" s="71"/>
      <c r="CJ628" s="71"/>
      <c r="CK628" s="71"/>
      <c r="CL628" s="71"/>
      <c r="CM628" s="71"/>
      <c r="CN628" s="71"/>
      <c r="CO628" s="71"/>
      <c r="CP628" s="71"/>
      <c r="CQ628" s="71"/>
      <c r="CR628" s="71"/>
      <c r="CS628" s="71"/>
      <c r="CT628" s="71"/>
      <c r="CU628" s="71"/>
      <c r="CV628" s="71"/>
      <c r="CW628" s="71"/>
      <c r="CX628" s="71"/>
    </row>
    <row r="629" spans="34:102" x14ac:dyDescent="0.25">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c r="BV629" s="71"/>
      <c r="BW629" s="71"/>
      <c r="BX629" s="71"/>
      <c r="BY629" s="71"/>
      <c r="BZ629" s="71"/>
      <c r="CA629" s="71"/>
      <c r="CB629" s="71"/>
      <c r="CC629" s="71"/>
      <c r="CD629" s="71"/>
      <c r="CE629" s="71"/>
      <c r="CF629" s="71"/>
      <c r="CG629" s="71"/>
      <c r="CH629" s="71"/>
      <c r="CI629" s="71"/>
      <c r="CJ629" s="71"/>
      <c r="CK629" s="71"/>
      <c r="CL629" s="71"/>
      <c r="CM629" s="71"/>
      <c r="CN629" s="71"/>
      <c r="CO629" s="71"/>
      <c r="CP629" s="71"/>
      <c r="CQ629" s="71"/>
      <c r="CR629" s="71"/>
      <c r="CS629" s="71"/>
      <c r="CT629" s="71"/>
      <c r="CU629" s="71"/>
      <c r="CV629" s="71"/>
      <c r="CW629" s="71"/>
      <c r="CX629" s="71"/>
    </row>
    <row r="630" spans="34:102" x14ac:dyDescent="0.25">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c r="BV630" s="71"/>
      <c r="BW630" s="71"/>
      <c r="BX630" s="71"/>
      <c r="BY630" s="71"/>
      <c r="BZ630" s="71"/>
      <c r="CA630" s="71"/>
      <c r="CB630" s="71"/>
      <c r="CC630" s="71"/>
      <c r="CD630" s="71"/>
      <c r="CE630" s="71"/>
      <c r="CF630" s="71"/>
      <c r="CG630" s="71"/>
      <c r="CH630" s="71"/>
      <c r="CI630" s="71"/>
      <c r="CJ630" s="71"/>
      <c r="CK630" s="71"/>
      <c r="CL630" s="71"/>
      <c r="CM630" s="71"/>
      <c r="CN630" s="71"/>
      <c r="CO630" s="71"/>
      <c r="CP630" s="71"/>
      <c r="CQ630" s="71"/>
      <c r="CR630" s="71"/>
      <c r="CS630" s="71"/>
      <c r="CT630" s="71"/>
      <c r="CU630" s="71"/>
      <c r="CV630" s="71"/>
      <c r="CW630" s="71"/>
      <c r="CX630" s="71"/>
    </row>
    <row r="631" spans="34:102" x14ac:dyDescent="0.25">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c r="BV631" s="71"/>
      <c r="BW631" s="71"/>
      <c r="BX631" s="71"/>
      <c r="BY631" s="71"/>
      <c r="BZ631" s="71"/>
      <c r="CA631" s="71"/>
      <c r="CB631" s="71"/>
      <c r="CC631" s="71"/>
      <c r="CD631" s="71"/>
      <c r="CE631" s="71"/>
      <c r="CF631" s="71"/>
      <c r="CG631" s="71"/>
      <c r="CH631" s="71"/>
      <c r="CI631" s="71"/>
      <c r="CJ631" s="71"/>
      <c r="CK631" s="71"/>
      <c r="CL631" s="71"/>
      <c r="CM631" s="71"/>
      <c r="CN631" s="71"/>
      <c r="CO631" s="71"/>
      <c r="CP631" s="71"/>
      <c r="CQ631" s="71"/>
      <c r="CR631" s="71"/>
      <c r="CS631" s="71"/>
      <c r="CT631" s="71"/>
      <c r="CU631" s="71"/>
      <c r="CV631" s="71"/>
      <c r="CW631" s="71"/>
      <c r="CX631" s="71"/>
    </row>
    <row r="632" spans="34:102" x14ac:dyDescent="0.25">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c r="BV632" s="71"/>
      <c r="BW632" s="71"/>
      <c r="BX632" s="71"/>
      <c r="BY632" s="71"/>
      <c r="BZ632" s="71"/>
      <c r="CA632" s="71"/>
      <c r="CB632" s="71"/>
      <c r="CC632" s="71"/>
      <c r="CD632" s="71"/>
      <c r="CE632" s="71"/>
      <c r="CF632" s="71"/>
      <c r="CG632" s="71"/>
      <c r="CH632" s="71"/>
      <c r="CI632" s="71"/>
      <c r="CJ632" s="71"/>
      <c r="CK632" s="71"/>
      <c r="CL632" s="71"/>
      <c r="CM632" s="71"/>
      <c r="CN632" s="71"/>
      <c r="CO632" s="71"/>
      <c r="CP632" s="71"/>
      <c r="CQ632" s="71"/>
      <c r="CR632" s="71"/>
      <c r="CS632" s="71"/>
      <c r="CT632" s="71"/>
      <c r="CU632" s="71"/>
      <c r="CV632" s="71"/>
      <c r="CW632" s="71"/>
      <c r="CX632" s="71"/>
    </row>
    <row r="633" spans="34:102" x14ac:dyDescent="0.25">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c r="BV633" s="71"/>
      <c r="BW633" s="71"/>
      <c r="BX633" s="71"/>
      <c r="BY633" s="71"/>
      <c r="BZ633" s="71"/>
      <c r="CA633" s="71"/>
      <c r="CB633" s="71"/>
      <c r="CC633" s="71"/>
      <c r="CD633" s="71"/>
      <c r="CE633" s="71"/>
      <c r="CF633" s="71"/>
      <c r="CG633" s="71"/>
      <c r="CH633" s="71"/>
      <c r="CI633" s="71"/>
      <c r="CJ633" s="71"/>
      <c r="CK633" s="71"/>
      <c r="CL633" s="71"/>
      <c r="CM633" s="71"/>
      <c r="CN633" s="71"/>
      <c r="CO633" s="71"/>
      <c r="CP633" s="71"/>
      <c r="CQ633" s="71"/>
      <c r="CR633" s="71"/>
      <c r="CS633" s="71"/>
      <c r="CT633" s="71"/>
      <c r="CU633" s="71"/>
      <c r="CV633" s="71"/>
      <c r="CW633" s="71"/>
      <c r="CX633" s="71"/>
    </row>
    <row r="634" spans="34:102" x14ac:dyDescent="0.25">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c r="BV634" s="71"/>
      <c r="BW634" s="71"/>
      <c r="BX634" s="71"/>
      <c r="BY634" s="71"/>
      <c r="BZ634" s="71"/>
      <c r="CA634" s="71"/>
      <c r="CB634" s="71"/>
      <c r="CC634" s="71"/>
      <c r="CD634" s="71"/>
      <c r="CE634" s="71"/>
      <c r="CF634" s="71"/>
      <c r="CG634" s="71"/>
      <c r="CH634" s="71"/>
      <c r="CI634" s="71"/>
      <c r="CJ634" s="71"/>
      <c r="CK634" s="71"/>
      <c r="CL634" s="71"/>
      <c r="CM634" s="71"/>
      <c r="CN634" s="71"/>
      <c r="CO634" s="71"/>
      <c r="CP634" s="71"/>
      <c r="CQ634" s="71"/>
      <c r="CR634" s="71"/>
      <c r="CS634" s="71"/>
      <c r="CT634" s="71"/>
      <c r="CU634" s="71"/>
      <c r="CV634" s="71"/>
      <c r="CW634" s="71"/>
      <c r="CX634" s="71"/>
    </row>
    <row r="635" spans="34:102" x14ac:dyDescent="0.25">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c r="BV635" s="71"/>
      <c r="BW635" s="71"/>
      <c r="BX635" s="71"/>
      <c r="BY635" s="71"/>
      <c r="BZ635" s="71"/>
      <c r="CA635" s="71"/>
      <c r="CB635" s="71"/>
      <c r="CC635" s="71"/>
      <c r="CD635" s="71"/>
      <c r="CE635" s="71"/>
      <c r="CF635" s="71"/>
      <c r="CG635" s="71"/>
      <c r="CH635" s="71"/>
      <c r="CI635" s="71"/>
      <c r="CJ635" s="71"/>
      <c r="CK635" s="71"/>
      <c r="CL635" s="71"/>
      <c r="CM635" s="71"/>
      <c r="CN635" s="71"/>
      <c r="CO635" s="71"/>
      <c r="CP635" s="71"/>
      <c r="CQ635" s="71"/>
      <c r="CR635" s="71"/>
      <c r="CS635" s="71"/>
      <c r="CT635" s="71"/>
      <c r="CU635" s="71"/>
      <c r="CV635" s="71"/>
      <c r="CW635" s="71"/>
      <c r="CX635" s="71"/>
    </row>
    <row r="636" spans="34:102" x14ac:dyDescent="0.25">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c r="BV636" s="71"/>
      <c r="BW636" s="71"/>
      <c r="BX636" s="71"/>
      <c r="BY636" s="71"/>
      <c r="BZ636" s="71"/>
      <c r="CA636" s="71"/>
      <c r="CB636" s="71"/>
      <c r="CC636" s="71"/>
      <c r="CD636" s="71"/>
      <c r="CE636" s="71"/>
      <c r="CF636" s="71"/>
      <c r="CG636" s="71"/>
      <c r="CH636" s="71"/>
      <c r="CI636" s="71"/>
      <c r="CJ636" s="71"/>
      <c r="CK636" s="71"/>
      <c r="CL636" s="71"/>
      <c r="CM636" s="71"/>
      <c r="CN636" s="71"/>
      <c r="CO636" s="71"/>
      <c r="CP636" s="71"/>
      <c r="CQ636" s="71"/>
      <c r="CR636" s="71"/>
      <c r="CS636" s="71"/>
      <c r="CT636" s="71"/>
      <c r="CU636" s="71"/>
      <c r="CV636" s="71"/>
      <c r="CW636" s="71"/>
      <c r="CX636" s="71"/>
    </row>
    <row r="637" spans="34:102" x14ac:dyDescent="0.25">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c r="BV637" s="71"/>
      <c r="BW637" s="71"/>
      <c r="BX637" s="71"/>
      <c r="BY637" s="71"/>
      <c r="BZ637" s="71"/>
      <c r="CA637" s="71"/>
      <c r="CB637" s="71"/>
      <c r="CC637" s="71"/>
      <c r="CD637" s="71"/>
      <c r="CE637" s="71"/>
      <c r="CF637" s="71"/>
      <c r="CG637" s="71"/>
      <c r="CH637" s="71"/>
      <c r="CI637" s="71"/>
      <c r="CJ637" s="71"/>
      <c r="CK637" s="71"/>
      <c r="CL637" s="71"/>
      <c r="CM637" s="71"/>
      <c r="CN637" s="71"/>
      <c r="CO637" s="71"/>
      <c r="CP637" s="71"/>
      <c r="CQ637" s="71"/>
      <c r="CR637" s="71"/>
      <c r="CS637" s="71"/>
      <c r="CT637" s="71"/>
      <c r="CU637" s="71"/>
      <c r="CV637" s="71"/>
      <c r="CW637" s="71"/>
      <c r="CX637" s="71"/>
    </row>
    <row r="638" spans="34:102" x14ac:dyDescent="0.25">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c r="BV638" s="71"/>
      <c r="BW638" s="71"/>
      <c r="BX638" s="71"/>
      <c r="BY638" s="71"/>
      <c r="BZ638" s="71"/>
      <c r="CA638" s="71"/>
      <c r="CB638" s="71"/>
      <c r="CC638" s="71"/>
      <c r="CD638" s="71"/>
      <c r="CE638" s="71"/>
      <c r="CF638" s="71"/>
      <c r="CG638" s="71"/>
      <c r="CH638" s="71"/>
      <c r="CI638" s="71"/>
      <c r="CJ638" s="71"/>
      <c r="CK638" s="71"/>
      <c r="CL638" s="71"/>
      <c r="CM638" s="71"/>
      <c r="CN638" s="71"/>
      <c r="CO638" s="71"/>
      <c r="CP638" s="71"/>
      <c r="CQ638" s="71"/>
      <c r="CR638" s="71"/>
      <c r="CS638" s="71"/>
      <c r="CT638" s="71"/>
      <c r="CU638" s="71"/>
      <c r="CV638" s="71"/>
      <c r="CW638" s="71"/>
      <c r="CX638" s="71"/>
    </row>
    <row r="639" spans="34:102" x14ac:dyDescent="0.25">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c r="BV639" s="71"/>
      <c r="BW639" s="71"/>
      <c r="BX639" s="71"/>
      <c r="BY639" s="71"/>
      <c r="BZ639" s="71"/>
      <c r="CA639" s="71"/>
      <c r="CB639" s="71"/>
      <c r="CC639" s="71"/>
      <c r="CD639" s="71"/>
      <c r="CE639" s="71"/>
      <c r="CF639" s="71"/>
      <c r="CG639" s="71"/>
      <c r="CH639" s="71"/>
      <c r="CI639" s="71"/>
      <c r="CJ639" s="71"/>
      <c r="CK639" s="71"/>
      <c r="CL639" s="71"/>
      <c r="CM639" s="71"/>
      <c r="CN639" s="71"/>
      <c r="CO639" s="71"/>
      <c r="CP639" s="71"/>
      <c r="CQ639" s="71"/>
      <c r="CR639" s="71"/>
      <c r="CS639" s="71"/>
      <c r="CT639" s="71"/>
      <c r="CU639" s="71"/>
      <c r="CV639" s="71"/>
      <c r="CW639" s="71"/>
      <c r="CX639" s="71"/>
    </row>
    <row r="640" spans="34:102" x14ac:dyDescent="0.25">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c r="BV640" s="71"/>
      <c r="BW640" s="71"/>
      <c r="BX640" s="71"/>
      <c r="BY640" s="71"/>
      <c r="BZ640" s="71"/>
      <c r="CA640" s="71"/>
      <c r="CB640" s="71"/>
      <c r="CC640" s="71"/>
      <c r="CD640" s="71"/>
      <c r="CE640" s="71"/>
      <c r="CF640" s="71"/>
      <c r="CG640" s="71"/>
      <c r="CH640" s="71"/>
      <c r="CI640" s="71"/>
      <c r="CJ640" s="71"/>
      <c r="CK640" s="71"/>
      <c r="CL640" s="71"/>
      <c r="CM640" s="71"/>
      <c r="CN640" s="71"/>
      <c r="CO640" s="71"/>
      <c r="CP640" s="71"/>
      <c r="CQ640" s="71"/>
      <c r="CR640" s="71"/>
      <c r="CS640" s="71"/>
      <c r="CT640" s="71"/>
      <c r="CU640" s="71"/>
      <c r="CV640" s="71"/>
      <c r="CW640" s="71"/>
      <c r="CX640" s="71"/>
    </row>
    <row r="641" spans="34:102" x14ac:dyDescent="0.25">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c r="BV641" s="71"/>
      <c r="BW641" s="71"/>
      <c r="BX641" s="71"/>
      <c r="BY641" s="71"/>
      <c r="BZ641" s="71"/>
      <c r="CA641" s="71"/>
      <c r="CB641" s="71"/>
      <c r="CC641" s="71"/>
      <c r="CD641" s="71"/>
      <c r="CE641" s="71"/>
      <c r="CF641" s="71"/>
      <c r="CG641" s="71"/>
      <c r="CH641" s="71"/>
      <c r="CI641" s="71"/>
      <c r="CJ641" s="71"/>
      <c r="CK641" s="71"/>
      <c r="CL641" s="71"/>
      <c r="CM641" s="71"/>
      <c r="CN641" s="71"/>
      <c r="CO641" s="71"/>
      <c r="CP641" s="71"/>
      <c r="CQ641" s="71"/>
      <c r="CR641" s="71"/>
      <c r="CS641" s="71"/>
      <c r="CT641" s="71"/>
      <c r="CU641" s="71"/>
      <c r="CV641" s="71"/>
      <c r="CW641" s="71"/>
      <c r="CX641" s="71"/>
    </row>
    <row r="642" spans="34:102" x14ac:dyDescent="0.25">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c r="BV642" s="71"/>
      <c r="BW642" s="71"/>
      <c r="BX642" s="71"/>
      <c r="BY642" s="71"/>
      <c r="BZ642" s="71"/>
      <c r="CA642" s="71"/>
      <c r="CB642" s="71"/>
      <c r="CC642" s="71"/>
      <c r="CD642" s="71"/>
      <c r="CE642" s="71"/>
      <c r="CF642" s="71"/>
      <c r="CG642" s="71"/>
      <c r="CH642" s="71"/>
      <c r="CI642" s="71"/>
      <c r="CJ642" s="71"/>
      <c r="CK642" s="71"/>
      <c r="CL642" s="71"/>
      <c r="CM642" s="71"/>
      <c r="CN642" s="71"/>
      <c r="CO642" s="71"/>
      <c r="CP642" s="71"/>
      <c r="CQ642" s="71"/>
      <c r="CR642" s="71"/>
      <c r="CS642" s="71"/>
      <c r="CT642" s="71"/>
      <c r="CU642" s="71"/>
      <c r="CV642" s="71"/>
      <c r="CW642" s="71"/>
      <c r="CX642" s="71"/>
    </row>
    <row r="643" spans="34:102" x14ac:dyDescent="0.25">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c r="BV643" s="71"/>
      <c r="BW643" s="71"/>
      <c r="BX643" s="71"/>
      <c r="BY643" s="71"/>
      <c r="BZ643" s="71"/>
      <c r="CA643" s="71"/>
      <c r="CB643" s="71"/>
      <c r="CC643" s="71"/>
      <c r="CD643" s="71"/>
      <c r="CE643" s="71"/>
      <c r="CF643" s="71"/>
      <c r="CG643" s="71"/>
      <c r="CH643" s="71"/>
      <c r="CI643" s="71"/>
      <c r="CJ643" s="71"/>
      <c r="CK643" s="71"/>
      <c r="CL643" s="71"/>
      <c r="CM643" s="71"/>
      <c r="CN643" s="71"/>
      <c r="CO643" s="71"/>
      <c r="CP643" s="71"/>
      <c r="CQ643" s="71"/>
      <c r="CR643" s="71"/>
      <c r="CS643" s="71"/>
      <c r="CT643" s="71"/>
      <c r="CU643" s="71"/>
      <c r="CV643" s="71"/>
      <c r="CW643" s="71"/>
      <c r="CX643" s="71"/>
    </row>
    <row r="644" spans="34:102" x14ac:dyDescent="0.25">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c r="BV644" s="71"/>
      <c r="BW644" s="71"/>
      <c r="BX644" s="71"/>
      <c r="BY644" s="71"/>
      <c r="BZ644" s="71"/>
      <c r="CA644" s="71"/>
      <c r="CB644" s="71"/>
      <c r="CC644" s="71"/>
      <c r="CD644" s="71"/>
      <c r="CE644" s="71"/>
      <c r="CF644" s="71"/>
      <c r="CG644" s="71"/>
      <c r="CH644" s="71"/>
      <c r="CI644" s="71"/>
      <c r="CJ644" s="71"/>
      <c r="CK644" s="71"/>
      <c r="CL644" s="71"/>
      <c r="CM644" s="71"/>
      <c r="CN644" s="71"/>
      <c r="CO644" s="71"/>
      <c r="CP644" s="71"/>
      <c r="CQ644" s="71"/>
      <c r="CR644" s="71"/>
      <c r="CS644" s="71"/>
      <c r="CT644" s="71"/>
      <c r="CU644" s="71"/>
      <c r="CV644" s="71"/>
      <c r="CW644" s="71"/>
      <c r="CX644" s="71"/>
    </row>
    <row r="645" spans="34:102" x14ac:dyDescent="0.25">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c r="BV645" s="71"/>
      <c r="BW645" s="71"/>
      <c r="BX645" s="71"/>
      <c r="BY645" s="71"/>
      <c r="BZ645" s="71"/>
      <c r="CA645" s="71"/>
      <c r="CB645" s="71"/>
      <c r="CC645" s="71"/>
      <c r="CD645" s="71"/>
      <c r="CE645" s="71"/>
      <c r="CF645" s="71"/>
      <c r="CG645" s="71"/>
      <c r="CH645" s="71"/>
      <c r="CI645" s="71"/>
      <c r="CJ645" s="71"/>
      <c r="CK645" s="71"/>
      <c r="CL645" s="71"/>
      <c r="CM645" s="71"/>
      <c r="CN645" s="71"/>
      <c r="CO645" s="71"/>
      <c r="CP645" s="71"/>
      <c r="CQ645" s="71"/>
      <c r="CR645" s="71"/>
      <c r="CS645" s="71"/>
      <c r="CT645" s="71"/>
      <c r="CU645" s="71"/>
      <c r="CV645" s="71"/>
      <c r="CW645" s="71"/>
      <c r="CX645" s="71"/>
    </row>
    <row r="646" spans="34:102" x14ac:dyDescent="0.25">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c r="BV646" s="71"/>
      <c r="BW646" s="71"/>
      <c r="BX646" s="71"/>
      <c r="BY646" s="71"/>
      <c r="BZ646" s="71"/>
      <c r="CA646" s="71"/>
      <c r="CB646" s="71"/>
      <c r="CC646" s="71"/>
      <c r="CD646" s="71"/>
      <c r="CE646" s="71"/>
      <c r="CF646" s="71"/>
      <c r="CG646" s="71"/>
      <c r="CH646" s="71"/>
      <c r="CI646" s="71"/>
      <c r="CJ646" s="71"/>
      <c r="CK646" s="71"/>
      <c r="CL646" s="71"/>
      <c r="CM646" s="71"/>
      <c r="CN646" s="71"/>
      <c r="CO646" s="71"/>
      <c r="CP646" s="71"/>
      <c r="CQ646" s="71"/>
      <c r="CR646" s="71"/>
      <c r="CS646" s="71"/>
      <c r="CT646" s="71"/>
      <c r="CU646" s="71"/>
      <c r="CV646" s="71"/>
      <c r="CW646" s="71"/>
      <c r="CX646" s="71"/>
    </row>
    <row r="647" spans="34:102" x14ac:dyDescent="0.25">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c r="BV647" s="71"/>
      <c r="BW647" s="71"/>
      <c r="BX647" s="71"/>
      <c r="BY647" s="71"/>
      <c r="BZ647" s="71"/>
      <c r="CA647" s="71"/>
      <c r="CB647" s="71"/>
      <c r="CC647" s="71"/>
      <c r="CD647" s="71"/>
      <c r="CE647" s="71"/>
      <c r="CF647" s="71"/>
      <c r="CG647" s="71"/>
      <c r="CH647" s="71"/>
      <c r="CI647" s="71"/>
      <c r="CJ647" s="71"/>
      <c r="CK647" s="71"/>
      <c r="CL647" s="71"/>
      <c r="CM647" s="71"/>
      <c r="CN647" s="71"/>
      <c r="CO647" s="71"/>
      <c r="CP647" s="71"/>
      <c r="CQ647" s="71"/>
      <c r="CR647" s="71"/>
      <c r="CS647" s="71"/>
      <c r="CT647" s="71"/>
      <c r="CU647" s="71"/>
      <c r="CV647" s="71"/>
      <c r="CW647" s="71"/>
      <c r="CX647" s="71"/>
    </row>
    <row r="648" spans="34:102" x14ac:dyDescent="0.25">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c r="BV648" s="71"/>
      <c r="BW648" s="71"/>
      <c r="BX648" s="71"/>
      <c r="BY648" s="71"/>
      <c r="BZ648" s="71"/>
      <c r="CA648" s="71"/>
      <c r="CB648" s="71"/>
      <c r="CC648" s="71"/>
      <c r="CD648" s="71"/>
      <c r="CE648" s="71"/>
      <c r="CF648" s="71"/>
      <c r="CG648" s="71"/>
      <c r="CH648" s="71"/>
      <c r="CI648" s="71"/>
      <c r="CJ648" s="71"/>
      <c r="CK648" s="71"/>
      <c r="CL648" s="71"/>
      <c r="CM648" s="71"/>
      <c r="CN648" s="71"/>
      <c r="CO648" s="71"/>
      <c r="CP648" s="71"/>
      <c r="CQ648" s="71"/>
      <c r="CR648" s="71"/>
      <c r="CS648" s="71"/>
      <c r="CT648" s="71"/>
      <c r="CU648" s="71"/>
      <c r="CV648" s="71"/>
      <c r="CW648" s="71"/>
      <c r="CX648" s="71"/>
    </row>
    <row r="649" spans="34:102" x14ac:dyDescent="0.25">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c r="BV649" s="71"/>
      <c r="BW649" s="71"/>
      <c r="BX649" s="71"/>
      <c r="BY649" s="71"/>
      <c r="BZ649" s="71"/>
      <c r="CA649" s="71"/>
      <c r="CB649" s="71"/>
      <c r="CC649" s="71"/>
      <c r="CD649" s="71"/>
      <c r="CE649" s="71"/>
      <c r="CF649" s="71"/>
      <c r="CG649" s="71"/>
      <c r="CH649" s="71"/>
      <c r="CI649" s="71"/>
      <c r="CJ649" s="71"/>
      <c r="CK649" s="71"/>
      <c r="CL649" s="71"/>
      <c r="CM649" s="71"/>
      <c r="CN649" s="71"/>
      <c r="CO649" s="71"/>
      <c r="CP649" s="71"/>
      <c r="CQ649" s="71"/>
      <c r="CR649" s="71"/>
      <c r="CS649" s="71"/>
      <c r="CT649" s="71"/>
      <c r="CU649" s="71"/>
      <c r="CV649" s="71"/>
      <c r="CW649" s="71"/>
      <c r="CX649" s="71"/>
    </row>
    <row r="650" spans="34:102" x14ac:dyDescent="0.25">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c r="BV650" s="71"/>
      <c r="BW650" s="71"/>
      <c r="BX650" s="71"/>
      <c r="BY650" s="71"/>
      <c r="BZ650" s="71"/>
      <c r="CA650" s="71"/>
      <c r="CB650" s="71"/>
      <c r="CC650" s="71"/>
      <c r="CD650" s="71"/>
      <c r="CE650" s="71"/>
      <c r="CF650" s="71"/>
      <c r="CG650" s="71"/>
      <c r="CH650" s="71"/>
      <c r="CI650" s="71"/>
      <c r="CJ650" s="71"/>
      <c r="CK650" s="71"/>
      <c r="CL650" s="71"/>
      <c r="CM650" s="71"/>
      <c r="CN650" s="71"/>
      <c r="CO650" s="71"/>
      <c r="CP650" s="71"/>
      <c r="CQ650" s="71"/>
      <c r="CR650" s="71"/>
      <c r="CS650" s="71"/>
      <c r="CT650" s="71"/>
      <c r="CU650" s="71"/>
      <c r="CV650" s="71"/>
      <c r="CW650" s="71"/>
      <c r="CX650" s="71"/>
    </row>
    <row r="651" spans="34:102" x14ac:dyDescent="0.25">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c r="BV651" s="71"/>
      <c r="BW651" s="71"/>
      <c r="BX651" s="71"/>
      <c r="BY651" s="71"/>
      <c r="BZ651" s="71"/>
      <c r="CA651" s="71"/>
      <c r="CB651" s="71"/>
      <c r="CC651" s="71"/>
      <c r="CD651" s="71"/>
      <c r="CE651" s="71"/>
      <c r="CF651" s="71"/>
      <c r="CG651" s="71"/>
      <c r="CH651" s="71"/>
      <c r="CI651" s="71"/>
      <c r="CJ651" s="71"/>
      <c r="CK651" s="71"/>
      <c r="CL651" s="71"/>
      <c r="CM651" s="71"/>
      <c r="CN651" s="71"/>
      <c r="CO651" s="71"/>
      <c r="CP651" s="71"/>
      <c r="CQ651" s="71"/>
      <c r="CR651" s="71"/>
      <c r="CS651" s="71"/>
      <c r="CT651" s="71"/>
      <c r="CU651" s="71"/>
      <c r="CV651" s="71"/>
      <c r="CW651" s="71"/>
      <c r="CX651" s="71"/>
    </row>
    <row r="652" spans="34:102" x14ac:dyDescent="0.25">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c r="BV652" s="71"/>
      <c r="BW652" s="71"/>
      <c r="BX652" s="71"/>
      <c r="BY652" s="71"/>
      <c r="BZ652" s="71"/>
      <c r="CA652" s="71"/>
      <c r="CB652" s="71"/>
      <c r="CC652" s="71"/>
      <c r="CD652" s="71"/>
      <c r="CE652" s="71"/>
      <c r="CF652" s="71"/>
      <c r="CG652" s="71"/>
      <c r="CH652" s="71"/>
      <c r="CI652" s="71"/>
      <c r="CJ652" s="71"/>
      <c r="CK652" s="71"/>
      <c r="CL652" s="71"/>
      <c r="CM652" s="71"/>
      <c r="CN652" s="71"/>
      <c r="CO652" s="71"/>
      <c r="CP652" s="71"/>
      <c r="CQ652" s="71"/>
      <c r="CR652" s="71"/>
      <c r="CS652" s="71"/>
      <c r="CT652" s="71"/>
      <c r="CU652" s="71"/>
      <c r="CV652" s="71"/>
      <c r="CW652" s="71"/>
      <c r="CX652" s="71"/>
    </row>
    <row r="653" spans="34:102" x14ac:dyDescent="0.25">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c r="BV653" s="71"/>
      <c r="BW653" s="71"/>
      <c r="BX653" s="71"/>
      <c r="BY653" s="71"/>
      <c r="BZ653" s="71"/>
      <c r="CA653" s="71"/>
      <c r="CB653" s="71"/>
      <c r="CC653" s="71"/>
      <c r="CD653" s="71"/>
      <c r="CE653" s="71"/>
      <c r="CF653" s="71"/>
      <c r="CG653" s="71"/>
      <c r="CH653" s="71"/>
      <c r="CI653" s="71"/>
      <c r="CJ653" s="71"/>
      <c r="CK653" s="71"/>
      <c r="CL653" s="71"/>
      <c r="CM653" s="71"/>
      <c r="CN653" s="71"/>
      <c r="CO653" s="71"/>
      <c r="CP653" s="71"/>
      <c r="CQ653" s="71"/>
      <c r="CR653" s="71"/>
      <c r="CS653" s="71"/>
      <c r="CT653" s="71"/>
      <c r="CU653" s="71"/>
      <c r="CV653" s="71"/>
      <c r="CW653" s="71"/>
      <c r="CX653" s="71"/>
    </row>
    <row r="654" spans="34:102" x14ac:dyDescent="0.25">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c r="BV654" s="71"/>
      <c r="BW654" s="71"/>
      <c r="BX654" s="71"/>
      <c r="BY654" s="71"/>
      <c r="BZ654" s="71"/>
      <c r="CA654" s="71"/>
      <c r="CB654" s="71"/>
      <c r="CC654" s="71"/>
      <c r="CD654" s="71"/>
      <c r="CE654" s="71"/>
      <c r="CF654" s="71"/>
      <c r="CG654" s="71"/>
      <c r="CH654" s="71"/>
      <c r="CI654" s="71"/>
      <c r="CJ654" s="71"/>
      <c r="CK654" s="71"/>
      <c r="CL654" s="71"/>
      <c r="CM654" s="71"/>
      <c r="CN654" s="71"/>
      <c r="CO654" s="71"/>
      <c r="CP654" s="71"/>
      <c r="CQ654" s="71"/>
      <c r="CR654" s="71"/>
      <c r="CS654" s="71"/>
      <c r="CT654" s="71"/>
      <c r="CU654" s="71"/>
      <c r="CV654" s="71"/>
      <c r="CW654" s="71"/>
      <c r="CX654" s="71"/>
    </row>
    <row r="655" spans="34:102" x14ac:dyDescent="0.25">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c r="BV655" s="71"/>
      <c r="BW655" s="71"/>
      <c r="BX655" s="71"/>
      <c r="BY655" s="71"/>
      <c r="BZ655" s="71"/>
      <c r="CA655" s="71"/>
      <c r="CB655" s="71"/>
      <c r="CC655" s="71"/>
      <c r="CD655" s="71"/>
      <c r="CE655" s="71"/>
      <c r="CF655" s="71"/>
      <c r="CG655" s="71"/>
      <c r="CH655" s="71"/>
      <c r="CI655" s="71"/>
      <c r="CJ655" s="71"/>
      <c r="CK655" s="71"/>
      <c r="CL655" s="71"/>
      <c r="CM655" s="71"/>
      <c r="CN655" s="71"/>
      <c r="CO655" s="71"/>
      <c r="CP655" s="71"/>
      <c r="CQ655" s="71"/>
      <c r="CR655" s="71"/>
      <c r="CS655" s="71"/>
      <c r="CT655" s="71"/>
      <c r="CU655" s="71"/>
      <c r="CV655" s="71"/>
      <c r="CW655" s="71"/>
      <c r="CX655" s="71"/>
    </row>
    <row r="656" spans="34:102" x14ac:dyDescent="0.25">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c r="BV656" s="71"/>
      <c r="BW656" s="71"/>
      <c r="BX656" s="71"/>
      <c r="BY656" s="71"/>
      <c r="BZ656" s="71"/>
      <c r="CA656" s="71"/>
      <c r="CB656" s="71"/>
      <c r="CC656" s="71"/>
      <c r="CD656" s="71"/>
      <c r="CE656" s="71"/>
      <c r="CF656" s="71"/>
      <c r="CG656" s="71"/>
      <c r="CH656" s="71"/>
      <c r="CI656" s="71"/>
      <c r="CJ656" s="71"/>
      <c r="CK656" s="71"/>
      <c r="CL656" s="71"/>
      <c r="CM656" s="71"/>
      <c r="CN656" s="71"/>
      <c r="CO656" s="71"/>
      <c r="CP656" s="71"/>
      <c r="CQ656" s="71"/>
      <c r="CR656" s="71"/>
      <c r="CS656" s="71"/>
      <c r="CT656" s="71"/>
      <c r="CU656" s="71"/>
      <c r="CV656" s="71"/>
      <c r="CW656" s="71"/>
      <c r="CX656" s="71"/>
    </row>
    <row r="657" spans="34:102" x14ac:dyDescent="0.25">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c r="BV657" s="71"/>
      <c r="BW657" s="71"/>
      <c r="BX657" s="71"/>
      <c r="BY657" s="71"/>
      <c r="BZ657" s="71"/>
      <c r="CA657" s="71"/>
      <c r="CB657" s="71"/>
      <c r="CC657" s="71"/>
      <c r="CD657" s="71"/>
      <c r="CE657" s="71"/>
      <c r="CF657" s="71"/>
      <c r="CG657" s="71"/>
      <c r="CH657" s="71"/>
      <c r="CI657" s="71"/>
      <c r="CJ657" s="71"/>
      <c r="CK657" s="71"/>
      <c r="CL657" s="71"/>
      <c r="CM657" s="71"/>
      <c r="CN657" s="71"/>
      <c r="CO657" s="71"/>
      <c r="CP657" s="71"/>
      <c r="CQ657" s="71"/>
      <c r="CR657" s="71"/>
      <c r="CS657" s="71"/>
      <c r="CT657" s="71"/>
      <c r="CU657" s="71"/>
      <c r="CV657" s="71"/>
      <c r="CW657" s="71"/>
      <c r="CX657" s="71"/>
    </row>
    <row r="658" spans="34:102" x14ac:dyDescent="0.25">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c r="BV658" s="71"/>
      <c r="BW658" s="71"/>
      <c r="BX658" s="71"/>
      <c r="BY658" s="71"/>
      <c r="BZ658" s="71"/>
      <c r="CA658" s="71"/>
      <c r="CB658" s="71"/>
      <c r="CC658" s="71"/>
      <c r="CD658" s="71"/>
      <c r="CE658" s="71"/>
      <c r="CF658" s="71"/>
      <c r="CG658" s="71"/>
      <c r="CH658" s="71"/>
      <c r="CI658" s="71"/>
      <c r="CJ658" s="71"/>
      <c r="CK658" s="71"/>
      <c r="CL658" s="71"/>
      <c r="CM658" s="71"/>
      <c r="CN658" s="71"/>
      <c r="CO658" s="71"/>
      <c r="CP658" s="71"/>
      <c r="CQ658" s="71"/>
      <c r="CR658" s="71"/>
      <c r="CS658" s="71"/>
      <c r="CT658" s="71"/>
      <c r="CU658" s="71"/>
      <c r="CV658" s="71"/>
      <c r="CW658" s="71"/>
      <c r="CX658" s="71"/>
    </row>
    <row r="659" spans="34:102" x14ac:dyDescent="0.25">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c r="BV659" s="71"/>
      <c r="BW659" s="71"/>
      <c r="BX659" s="71"/>
      <c r="BY659" s="71"/>
      <c r="BZ659" s="71"/>
      <c r="CA659" s="71"/>
      <c r="CB659" s="71"/>
      <c r="CC659" s="71"/>
      <c r="CD659" s="71"/>
      <c r="CE659" s="71"/>
      <c r="CF659" s="71"/>
      <c r="CG659" s="71"/>
      <c r="CH659" s="71"/>
      <c r="CI659" s="71"/>
      <c r="CJ659" s="71"/>
      <c r="CK659" s="71"/>
      <c r="CL659" s="71"/>
      <c r="CM659" s="71"/>
      <c r="CN659" s="71"/>
      <c r="CO659" s="71"/>
      <c r="CP659" s="71"/>
      <c r="CQ659" s="71"/>
      <c r="CR659" s="71"/>
      <c r="CS659" s="71"/>
      <c r="CT659" s="71"/>
      <c r="CU659" s="71"/>
      <c r="CV659" s="71"/>
      <c r="CW659" s="71"/>
      <c r="CX659" s="71"/>
    </row>
    <row r="660" spans="34:102" x14ac:dyDescent="0.25">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c r="BV660" s="71"/>
      <c r="BW660" s="71"/>
      <c r="BX660" s="71"/>
      <c r="BY660" s="71"/>
      <c r="BZ660" s="71"/>
      <c r="CA660" s="71"/>
      <c r="CB660" s="71"/>
      <c r="CC660" s="71"/>
      <c r="CD660" s="71"/>
      <c r="CE660" s="71"/>
      <c r="CF660" s="71"/>
      <c r="CG660" s="71"/>
      <c r="CH660" s="71"/>
      <c r="CI660" s="71"/>
      <c r="CJ660" s="71"/>
      <c r="CK660" s="71"/>
      <c r="CL660" s="71"/>
      <c r="CM660" s="71"/>
      <c r="CN660" s="71"/>
      <c r="CO660" s="71"/>
      <c r="CP660" s="71"/>
      <c r="CQ660" s="71"/>
      <c r="CR660" s="71"/>
      <c r="CS660" s="71"/>
      <c r="CT660" s="71"/>
      <c r="CU660" s="71"/>
      <c r="CV660" s="71"/>
      <c r="CW660" s="71"/>
      <c r="CX660" s="71"/>
    </row>
    <row r="661" spans="34:102" x14ac:dyDescent="0.25">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c r="BV661" s="71"/>
      <c r="BW661" s="71"/>
      <c r="BX661" s="71"/>
      <c r="BY661" s="71"/>
      <c r="BZ661" s="71"/>
      <c r="CA661" s="71"/>
      <c r="CB661" s="71"/>
      <c r="CC661" s="71"/>
      <c r="CD661" s="71"/>
      <c r="CE661" s="71"/>
      <c r="CF661" s="71"/>
      <c r="CG661" s="71"/>
      <c r="CH661" s="71"/>
      <c r="CI661" s="71"/>
      <c r="CJ661" s="71"/>
      <c r="CK661" s="71"/>
      <c r="CL661" s="71"/>
      <c r="CM661" s="71"/>
      <c r="CN661" s="71"/>
      <c r="CO661" s="71"/>
      <c r="CP661" s="71"/>
      <c r="CQ661" s="71"/>
      <c r="CR661" s="71"/>
      <c r="CS661" s="71"/>
      <c r="CT661" s="71"/>
      <c r="CU661" s="71"/>
      <c r="CV661" s="71"/>
      <c r="CW661" s="71"/>
      <c r="CX661" s="71"/>
    </row>
    <row r="662" spans="34:102" x14ac:dyDescent="0.25">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c r="BV662" s="71"/>
      <c r="BW662" s="71"/>
      <c r="BX662" s="71"/>
      <c r="BY662" s="71"/>
      <c r="BZ662" s="71"/>
      <c r="CA662" s="71"/>
      <c r="CB662" s="71"/>
      <c r="CC662" s="71"/>
      <c r="CD662" s="71"/>
      <c r="CE662" s="71"/>
      <c r="CF662" s="71"/>
      <c r="CG662" s="71"/>
      <c r="CH662" s="71"/>
      <c r="CI662" s="71"/>
      <c r="CJ662" s="71"/>
      <c r="CK662" s="71"/>
      <c r="CL662" s="71"/>
      <c r="CM662" s="71"/>
      <c r="CN662" s="71"/>
      <c r="CO662" s="71"/>
      <c r="CP662" s="71"/>
      <c r="CQ662" s="71"/>
      <c r="CR662" s="71"/>
      <c r="CS662" s="71"/>
      <c r="CT662" s="71"/>
      <c r="CU662" s="71"/>
      <c r="CV662" s="71"/>
      <c r="CW662" s="71"/>
      <c r="CX662" s="71"/>
    </row>
    <row r="663" spans="34:102" x14ac:dyDescent="0.25">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c r="BV663" s="71"/>
      <c r="BW663" s="71"/>
      <c r="BX663" s="71"/>
      <c r="BY663" s="71"/>
      <c r="BZ663" s="71"/>
      <c r="CA663" s="71"/>
      <c r="CB663" s="71"/>
      <c r="CC663" s="71"/>
      <c r="CD663" s="71"/>
      <c r="CE663" s="71"/>
      <c r="CF663" s="71"/>
      <c r="CG663" s="71"/>
      <c r="CH663" s="71"/>
      <c r="CI663" s="71"/>
      <c r="CJ663" s="71"/>
      <c r="CK663" s="71"/>
      <c r="CL663" s="71"/>
      <c r="CM663" s="71"/>
      <c r="CN663" s="71"/>
      <c r="CO663" s="71"/>
      <c r="CP663" s="71"/>
      <c r="CQ663" s="71"/>
      <c r="CR663" s="71"/>
      <c r="CS663" s="71"/>
      <c r="CT663" s="71"/>
      <c r="CU663" s="71"/>
      <c r="CV663" s="71"/>
      <c r="CW663" s="71"/>
      <c r="CX663" s="71"/>
    </row>
    <row r="664" spans="34:102" x14ac:dyDescent="0.25">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c r="BV664" s="71"/>
      <c r="BW664" s="71"/>
      <c r="BX664" s="71"/>
      <c r="BY664" s="71"/>
      <c r="BZ664" s="71"/>
      <c r="CA664" s="71"/>
      <c r="CB664" s="71"/>
      <c r="CC664" s="71"/>
      <c r="CD664" s="71"/>
      <c r="CE664" s="71"/>
      <c r="CF664" s="71"/>
      <c r="CG664" s="71"/>
      <c r="CH664" s="71"/>
      <c r="CI664" s="71"/>
      <c r="CJ664" s="71"/>
      <c r="CK664" s="71"/>
      <c r="CL664" s="71"/>
      <c r="CM664" s="71"/>
      <c r="CN664" s="71"/>
      <c r="CO664" s="71"/>
      <c r="CP664" s="71"/>
      <c r="CQ664" s="71"/>
      <c r="CR664" s="71"/>
      <c r="CS664" s="71"/>
      <c r="CT664" s="71"/>
      <c r="CU664" s="71"/>
      <c r="CV664" s="71"/>
      <c r="CW664" s="71"/>
      <c r="CX664" s="71"/>
    </row>
    <row r="665" spans="34:102" x14ac:dyDescent="0.25">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c r="BV665" s="71"/>
      <c r="BW665" s="71"/>
      <c r="BX665" s="71"/>
      <c r="BY665" s="71"/>
      <c r="BZ665" s="71"/>
      <c r="CA665" s="71"/>
      <c r="CB665" s="71"/>
      <c r="CC665" s="71"/>
      <c r="CD665" s="71"/>
      <c r="CE665" s="71"/>
      <c r="CF665" s="71"/>
      <c r="CG665" s="71"/>
      <c r="CH665" s="71"/>
      <c r="CI665" s="71"/>
      <c r="CJ665" s="71"/>
      <c r="CK665" s="71"/>
      <c r="CL665" s="71"/>
      <c r="CM665" s="71"/>
      <c r="CN665" s="71"/>
      <c r="CO665" s="71"/>
      <c r="CP665" s="71"/>
      <c r="CQ665" s="71"/>
      <c r="CR665" s="71"/>
      <c r="CS665" s="71"/>
      <c r="CT665" s="71"/>
      <c r="CU665" s="71"/>
      <c r="CV665" s="71"/>
      <c r="CW665" s="71"/>
      <c r="CX665" s="71"/>
    </row>
    <row r="666" spans="34:102" x14ac:dyDescent="0.25">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c r="BV666" s="71"/>
      <c r="BW666" s="71"/>
      <c r="BX666" s="71"/>
      <c r="BY666" s="71"/>
      <c r="BZ666" s="71"/>
      <c r="CA666" s="71"/>
      <c r="CB666" s="71"/>
      <c r="CC666" s="71"/>
      <c r="CD666" s="71"/>
      <c r="CE666" s="71"/>
      <c r="CF666" s="71"/>
      <c r="CG666" s="71"/>
      <c r="CH666" s="71"/>
      <c r="CI666" s="71"/>
      <c r="CJ666" s="71"/>
      <c r="CK666" s="71"/>
      <c r="CL666" s="71"/>
      <c r="CM666" s="71"/>
      <c r="CN666" s="71"/>
      <c r="CO666" s="71"/>
      <c r="CP666" s="71"/>
      <c r="CQ666" s="71"/>
      <c r="CR666" s="71"/>
      <c r="CS666" s="71"/>
      <c r="CT666" s="71"/>
      <c r="CU666" s="71"/>
      <c r="CV666" s="71"/>
      <c r="CW666" s="71"/>
      <c r="CX666" s="71"/>
    </row>
    <row r="667" spans="34:102" x14ac:dyDescent="0.25">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c r="BV667" s="71"/>
      <c r="BW667" s="71"/>
      <c r="BX667" s="71"/>
      <c r="BY667" s="71"/>
      <c r="BZ667" s="71"/>
      <c r="CA667" s="71"/>
      <c r="CB667" s="71"/>
      <c r="CC667" s="71"/>
      <c r="CD667" s="71"/>
      <c r="CE667" s="71"/>
      <c r="CF667" s="71"/>
      <c r="CG667" s="71"/>
      <c r="CH667" s="71"/>
      <c r="CI667" s="71"/>
      <c r="CJ667" s="71"/>
      <c r="CK667" s="71"/>
      <c r="CL667" s="71"/>
      <c r="CM667" s="71"/>
      <c r="CN667" s="71"/>
      <c r="CO667" s="71"/>
      <c r="CP667" s="71"/>
      <c r="CQ667" s="71"/>
      <c r="CR667" s="71"/>
      <c r="CS667" s="71"/>
      <c r="CT667" s="71"/>
      <c r="CU667" s="71"/>
      <c r="CV667" s="71"/>
      <c r="CW667" s="71"/>
      <c r="CX667" s="71"/>
    </row>
    <row r="668" spans="34:102" x14ac:dyDescent="0.25">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c r="BV668" s="71"/>
      <c r="BW668" s="71"/>
      <c r="BX668" s="71"/>
      <c r="BY668" s="71"/>
      <c r="BZ668" s="71"/>
      <c r="CA668" s="71"/>
      <c r="CB668" s="71"/>
      <c r="CC668" s="71"/>
      <c r="CD668" s="71"/>
      <c r="CE668" s="71"/>
      <c r="CF668" s="71"/>
      <c r="CG668" s="71"/>
      <c r="CH668" s="71"/>
      <c r="CI668" s="71"/>
      <c r="CJ668" s="71"/>
      <c r="CK668" s="71"/>
      <c r="CL668" s="71"/>
      <c r="CM668" s="71"/>
      <c r="CN668" s="71"/>
      <c r="CO668" s="71"/>
      <c r="CP668" s="71"/>
      <c r="CQ668" s="71"/>
      <c r="CR668" s="71"/>
      <c r="CS668" s="71"/>
      <c r="CT668" s="71"/>
      <c r="CU668" s="71"/>
      <c r="CV668" s="71"/>
      <c r="CW668" s="71"/>
      <c r="CX668" s="71"/>
    </row>
    <row r="669" spans="34:102" x14ac:dyDescent="0.25">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c r="BV669" s="71"/>
      <c r="BW669" s="71"/>
      <c r="BX669" s="71"/>
      <c r="BY669" s="71"/>
      <c r="BZ669" s="71"/>
      <c r="CA669" s="71"/>
      <c r="CB669" s="71"/>
      <c r="CC669" s="71"/>
      <c r="CD669" s="71"/>
      <c r="CE669" s="71"/>
      <c r="CF669" s="71"/>
      <c r="CG669" s="71"/>
      <c r="CH669" s="71"/>
      <c r="CI669" s="71"/>
      <c r="CJ669" s="71"/>
      <c r="CK669" s="71"/>
      <c r="CL669" s="71"/>
      <c r="CM669" s="71"/>
      <c r="CN669" s="71"/>
      <c r="CO669" s="71"/>
      <c r="CP669" s="71"/>
      <c r="CQ669" s="71"/>
      <c r="CR669" s="71"/>
      <c r="CS669" s="71"/>
      <c r="CT669" s="71"/>
      <c r="CU669" s="71"/>
      <c r="CV669" s="71"/>
      <c r="CW669" s="71"/>
      <c r="CX669" s="71"/>
    </row>
    <row r="670" spans="34:102" x14ac:dyDescent="0.25">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c r="BV670" s="71"/>
      <c r="BW670" s="71"/>
      <c r="BX670" s="71"/>
      <c r="BY670" s="71"/>
      <c r="BZ670" s="71"/>
      <c r="CA670" s="71"/>
      <c r="CB670" s="71"/>
      <c r="CC670" s="71"/>
      <c r="CD670" s="71"/>
      <c r="CE670" s="71"/>
      <c r="CF670" s="71"/>
      <c r="CG670" s="71"/>
      <c r="CH670" s="71"/>
      <c r="CI670" s="71"/>
      <c r="CJ670" s="71"/>
      <c r="CK670" s="71"/>
      <c r="CL670" s="71"/>
      <c r="CM670" s="71"/>
      <c r="CN670" s="71"/>
      <c r="CO670" s="71"/>
      <c r="CP670" s="71"/>
      <c r="CQ670" s="71"/>
      <c r="CR670" s="71"/>
      <c r="CS670" s="71"/>
      <c r="CT670" s="71"/>
      <c r="CU670" s="71"/>
      <c r="CV670" s="71"/>
      <c r="CW670" s="71"/>
      <c r="CX670" s="71"/>
    </row>
    <row r="671" spans="34:102" x14ac:dyDescent="0.25">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c r="BV671" s="71"/>
      <c r="BW671" s="71"/>
      <c r="BX671" s="71"/>
      <c r="BY671" s="71"/>
      <c r="BZ671" s="71"/>
      <c r="CA671" s="71"/>
      <c r="CB671" s="71"/>
      <c r="CC671" s="71"/>
      <c r="CD671" s="71"/>
      <c r="CE671" s="71"/>
      <c r="CF671" s="71"/>
      <c r="CG671" s="71"/>
      <c r="CH671" s="71"/>
      <c r="CI671" s="71"/>
      <c r="CJ671" s="71"/>
      <c r="CK671" s="71"/>
      <c r="CL671" s="71"/>
      <c r="CM671" s="71"/>
      <c r="CN671" s="71"/>
      <c r="CO671" s="71"/>
      <c r="CP671" s="71"/>
      <c r="CQ671" s="71"/>
      <c r="CR671" s="71"/>
      <c r="CS671" s="71"/>
      <c r="CT671" s="71"/>
      <c r="CU671" s="71"/>
      <c r="CV671" s="71"/>
      <c r="CW671" s="71"/>
      <c r="CX671" s="71"/>
    </row>
    <row r="672" spans="34:102" x14ac:dyDescent="0.25">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c r="BV672" s="71"/>
      <c r="BW672" s="71"/>
      <c r="BX672" s="71"/>
      <c r="BY672" s="71"/>
      <c r="BZ672" s="71"/>
      <c r="CA672" s="71"/>
      <c r="CB672" s="71"/>
      <c r="CC672" s="71"/>
      <c r="CD672" s="71"/>
      <c r="CE672" s="71"/>
      <c r="CF672" s="71"/>
      <c r="CG672" s="71"/>
      <c r="CH672" s="71"/>
      <c r="CI672" s="71"/>
      <c r="CJ672" s="71"/>
      <c r="CK672" s="71"/>
      <c r="CL672" s="71"/>
      <c r="CM672" s="71"/>
      <c r="CN672" s="71"/>
      <c r="CO672" s="71"/>
      <c r="CP672" s="71"/>
      <c r="CQ672" s="71"/>
      <c r="CR672" s="71"/>
      <c r="CS672" s="71"/>
      <c r="CT672" s="71"/>
      <c r="CU672" s="71"/>
      <c r="CV672" s="71"/>
      <c r="CW672" s="71"/>
      <c r="CX672" s="71"/>
    </row>
    <row r="673" spans="34:102" x14ac:dyDescent="0.25">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c r="BV673" s="71"/>
      <c r="BW673" s="71"/>
      <c r="BX673" s="71"/>
      <c r="BY673" s="71"/>
      <c r="BZ673" s="71"/>
      <c r="CA673" s="71"/>
      <c r="CB673" s="71"/>
      <c r="CC673" s="71"/>
      <c r="CD673" s="71"/>
      <c r="CE673" s="71"/>
      <c r="CF673" s="71"/>
      <c r="CG673" s="71"/>
      <c r="CH673" s="71"/>
      <c r="CI673" s="71"/>
      <c r="CJ673" s="71"/>
      <c r="CK673" s="71"/>
      <c r="CL673" s="71"/>
      <c r="CM673" s="71"/>
      <c r="CN673" s="71"/>
      <c r="CO673" s="71"/>
      <c r="CP673" s="71"/>
      <c r="CQ673" s="71"/>
      <c r="CR673" s="71"/>
      <c r="CS673" s="71"/>
      <c r="CT673" s="71"/>
      <c r="CU673" s="71"/>
      <c r="CV673" s="71"/>
      <c r="CW673" s="71"/>
      <c r="CX673" s="71"/>
    </row>
    <row r="674" spans="34:102" x14ac:dyDescent="0.25">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c r="BV674" s="71"/>
      <c r="BW674" s="71"/>
      <c r="BX674" s="71"/>
      <c r="BY674" s="71"/>
      <c r="BZ674" s="71"/>
      <c r="CA674" s="71"/>
      <c r="CB674" s="71"/>
      <c r="CC674" s="71"/>
      <c r="CD674" s="71"/>
      <c r="CE674" s="71"/>
      <c r="CF674" s="71"/>
      <c r="CG674" s="71"/>
      <c r="CH674" s="71"/>
      <c r="CI674" s="71"/>
      <c r="CJ674" s="71"/>
      <c r="CK674" s="71"/>
      <c r="CL674" s="71"/>
      <c r="CM674" s="71"/>
      <c r="CN674" s="71"/>
      <c r="CO674" s="71"/>
      <c r="CP674" s="71"/>
      <c r="CQ674" s="71"/>
      <c r="CR674" s="71"/>
      <c r="CS674" s="71"/>
      <c r="CT674" s="71"/>
      <c r="CU674" s="71"/>
      <c r="CV674" s="71"/>
      <c r="CW674" s="71"/>
      <c r="CX674" s="71"/>
    </row>
    <row r="675" spans="34:102" x14ac:dyDescent="0.25">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c r="BV675" s="71"/>
      <c r="BW675" s="71"/>
      <c r="BX675" s="71"/>
      <c r="BY675" s="71"/>
      <c r="BZ675" s="71"/>
      <c r="CA675" s="71"/>
      <c r="CB675" s="71"/>
      <c r="CC675" s="71"/>
      <c r="CD675" s="71"/>
      <c r="CE675" s="71"/>
      <c r="CF675" s="71"/>
      <c r="CG675" s="71"/>
      <c r="CH675" s="71"/>
      <c r="CI675" s="71"/>
      <c r="CJ675" s="71"/>
      <c r="CK675" s="71"/>
      <c r="CL675" s="71"/>
      <c r="CM675" s="71"/>
      <c r="CN675" s="71"/>
      <c r="CO675" s="71"/>
      <c r="CP675" s="71"/>
      <c r="CQ675" s="71"/>
      <c r="CR675" s="71"/>
      <c r="CS675" s="71"/>
      <c r="CT675" s="71"/>
      <c r="CU675" s="71"/>
      <c r="CV675" s="71"/>
      <c r="CW675" s="71"/>
      <c r="CX675" s="71"/>
    </row>
    <row r="676" spans="34:102" x14ac:dyDescent="0.25">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c r="BV676" s="71"/>
      <c r="BW676" s="71"/>
      <c r="BX676" s="71"/>
      <c r="BY676" s="71"/>
      <c r="BZ676" s="71"/>
      <c r="CA676" s="71"/>
      <c r="CB676" s="71"/>
      <c r="CC676" s="71"/>
      <c r="CD676" s="71"/>
      <c r="CE676" s="71"/>
      <c r="CF676" s="71"/>
      <c r="CG676" s="71"/>
      <c r="CH676" s="71"/>
      <c r="CI676" s="71"/>
      <c r="CJ676" s="71"/>
      <c r="CK676" s="71"/>
      <c r="CL676" s="71"/>
      <c r="CM676" s="71"/>
      <c r="CN676" s="71"/>
      <c r="CO676" s="71"/>
      <c r="CP676" s="71"/>
      <c r="CQ676" s="71"/>
      <c r="CR676" s="71"/>
      <c r="CS676" s="71"/>
      <c r="CT676" s="71"/>
      <c r="CU676" s="71"/>
      <c r="CV676" s="71"/>
      <c r="CW676" s="71"/>
      <c r="CX676" s="71"/>
    </row>
    <row r="677" spans="34:102" x14ac:dyDescent="0.25">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c r="BV677" s="71"/>
      <c r="BW677" s="71"/>
      <c r="BX677" s="71"/>
      <c r="BY677" s="71"/>
      <c r="BZ677" s="71"/>
      <c r="CA677" s="71"/>
      <c r="CB677" s="71"/>
      <c r="CC677" s="71"/>
      <c r="CD677" s="71"/>
      <c r="CE677" s="71"/>
      <c r="CF677" s="71"/>
      <c r="CG677" s="71"/>
      <c r="CH677" s="71"/>
      <c r="CI677" s="71"/>
      <c r="CJ677" s="71"/>
      <c r="CK677" s="71"/>
      <c r="CL677" s="71"/>
      <c r="CM677" s="71"/>
      <c r="CN677" s="71"/>
      <c r="CO677" s="71"/>
      <c r="CP677" s="71"/>
      <c r="CQ677" s="71"/>
      <c r="CR677" s="71"/>
      <c r="CS677" s="71"/>
      <c r="CT677" s="71"/>
      <c r="CU677" s="71"/>
      <c r="CV677" s="71"/>
      <c r="CW677" s="71"/>
      <c r="CX677" s="71"/>
    </row>
    <row r="678" spans="34:102" x14ac:dyDescent="0.25">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c r="BV678" s="71"/>
      <c r="BW678" s="71"/>
      <c r="BX678" s="71"/>
      <c r="BY678" s="71"/>
      <c r="BZ678" s="71"/>
      <c r="CA678" s="71"/>
      <c r="CB678" s="71"/>
      <c r="CC678" s="71"/>
      <c r="CD678" s="71"/>
      <c r="CE678" s="71"/>
      <c r="CF678" s="71"/>
      <c r="CG678" s="71"/>
      <c r="CH678" s="71"/>
      <c r="CI678" s="71"/>
      <c r="CJ678" s="71"/>
      <c r="CK678" s="71"/>
      <c r="CL678" s="71"/>
      <c r="CM678" s="71"/>
      <c r="CN678" s="71"/>
      <c r="CO678" s="71"/>
      <c r="CP678" s="71"/>
      <c r="CQ678" s="71"/>
      <c r="CR678" s="71"/>
      <c r="CS678" s="71"/>
      <c r="CT678" s="71"/>
      <c r="CU678" s="71"/>
      <c r="CV678" s="71"/>
      <c r="CW678" s="71"/>
      <c r="CX678" s="71"/>
    </row>
    <row r="679" spans="34:102" x14ac:dyDescent="0.25">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c r="BV679" s="71"/>
      <c r="BW679" s="71"/>
      <c r="BX679" s="71"/>
      <c r="BY679" s="71"/>
      <c r="BZ679" s="71"/>
      <c r="CA679" s="71"/>
      <c r="CB679" s="71"/>
      <c r="CC679" s="71"/>
      <c r="CD679" s="71"/>
      <c r="CE679" s="71"/>
      <c r="CF679" s="71"/>
      <c r="CG679" s="71"/>
      <c r="CH679" s="71"/>
      <c r="CI679" s="71"/>
      <c r="CJ679" s="71"/>
      <c r="CK679" s="71"/>
      <c r="CL679" s="71"/>
      <c r="CM679" s="71"/>
      <c r="CN679" s="71"/>
      <c r="CO679" s="71"/>
      <c r="CP679" s="71"/>
      <c r="CQ679" s="71"/>
      <c r="CR679" s="71"/>
      <c r="CS679" s="71"/>
      <c r="CT679" s="71"/>
      <c r="CU679" s="71"/>
      <c r="CV679" s="71"/>
      <c r="CW679" s="71"/>
      <c r="CX679" s="71"/>
    </row>
    <row r="680" spans="34:102" x14ac:dyDescent="0.25">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c r="BV680" s="71"/>
      <c r="BW680" s="71"/>
      <c r="BX680" s="71"/>
      <c r="BY680" s="71"/>
      <c r="BZ680" s="71"/>
      <c r="CA680" s="71"/>
      <c r="CB680" s="71"/>
      <c r="CC680" s="71"/>
      <c r="CD680" s="71"/>
      <c r="CE680" s="71"/>
      <c r="CF680" s="71"/>
      <c r="CG680" s="71"/>
      <c r="CH680" s="71"/>
      <c r="CI680" s="71"/>
      <c r="CJ680" s="71"/>
      <c r="CK680" s="71"/>
      <c r="CL680" s="71"/>
      <c r="CM680" s="71"/>
      <c r="CN680" s="71"/>
      <c r="CO680" s="71"/>
      <c r="CP680" s="71"/>
      <c r="CQ680" s="71"/>
      <c r="CR680" s="71"/>
      <c r="CS680" s="71"/>
      <c r="CT680" s="71"/>
      <c r="CU680" s="71"/>
      <c r="CV680" s="71"/>
      <c r="CW680" s="71"/>
      <c r="CX680" s="71"/>
    </row>
    <row r="681" spans="34:102" x14ac:dyDescent="0.25">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c r="BV681" s="71"/>
      <c r="BW681" s="71"/>
      <c r="BX681" s="71"/>
      <c r="BY681" s="71"/>
      <c r="BZ681" s="71"/>
      <c r="CA681" s="71"/>
      <c r="CB681" s="71"/>
      <c r="CC681" s="71"/>
      <c r="CD681" s="71"/>
      <c r="CE681" s="71"/>
      <c r="CF681" s="71"/>
      <c r="CG681" s="71"/>
      <c r="CH681" s="71"/>
      <c r="CI681" s="71"/>
      <c r="CJ681" s="71"/>
      <c r="CK681" s="71"/>
      <c r="CL681" s="71"/>
      <c r="CM681" s="71"/>
      <c r="CN681" s="71"/>
      <c r="CO681" s="71"/>
      <c r="CP681" s="71"/>
      <c r="CQ681" s="71"/>
      <c r="CR681" s="71"/>
      <c r="CS681" s="71"/>
      <c r="CT681" s="71"/>
      <c r="CU681" s="71"/>
      <c r="CV681" s="71"/>
      <c r="CW681" s="71"/>
      <c r="CX681" s="71"/>
    </row>
    <row r="682" spans="34:102" x14ac:dyDescent="0.25">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c r="BV682" s="71"/>
      <c r="BW682" s="71"/>
      <c r="BX682" s="71"/>
      <c r="BY682" s="71"/>
      <c r="BZ682" s="71"/>
      <c r="CA682" s="71"/>
      <c r="CB682" s="71"/>
      <c r="CC682" s="71"/>
      <c r="CD682" s="71"/>
      <c r="CE682" s="71"/>
      <c r="CF682" s="71"/>
      <c r="CG682" s="71"/>
      <c r="CH682" s="71"/>
      <c r="CI682" s="71"/>
      <c r="CJ682" s="71"/>
      <c r="CK682" s="71"/>
      <c r="CL682" s="71"/>
      <c r="CM682" s="71"/>
      <c r="CN682" s="71"/>
      <c r="CO682" s="71"/>
      <c r="CP682" s="71"/>
      <c r="CQ682" s="71"/>
      <c r="CR682" s="71"/>
      <c r="CS682" s="71"/>
      <c r="CT682" s="71"/>
      <c r="CU682" s="71"/>
      <c r="CV682" s="71"/>
      <c r="CW682" s="71"/>
      <c r="CX682" s="71"/>
    </row>
    <row r="683" spans="34:102" x14ac:dyDescent="0.25">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c r="BV683" s="71"/>
      <c r="BW683" s="71"/>
      <c r="BX683" s="71"/>
      <c r="BY683" s="71"/>
      <c r="BZ683" s="71"/>
      <c r="CA683" s="71"/>
      <c r="CB683" s="71"/>
      <c r="CC683" s="71"/>
      <c r="CD683" s="71"/>
      <c r="CE683" s="71"/>
      <c r="CF683" s="71"/>
      <c r="CG683" s="71"/>
      <c r="CH683" s="71"/>
      <c r="CI683" s="71"/>
      <c r="CJ683" s="71"/>
      <c r="CK683" s="71"/>
      <c r="CL683" s="71"/>
      <c r="CM683" s="71"/>
      <c r="CN683" s="71"/>
      <c r="CO683" s="71"/>
      <c r="CP683" s="71"/>
      <c r="CQ683" s="71"/>
      <c r="CR683" s="71"/>
      <c r="CS683" s="71"/>
      <c r="CT683" s="71"/>
      <c r="CU683" s="71"/>
      <c r="CV683" s="71"/>
      <c r="CW683" s="71"/>
      <c r="CX683" s="71"/>
    </row>
    <row r="684" spans="34:102" x14ac:dyDescent="0.25">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c r="BV684" s="71"/>
      <c r="BW684" s="71"/>
      <c r="BX684" s="71"/>
      <c r="BY684" s="71"/>
      <c r="BZ684" s="71"/>
      <c r="CA684" s="71"/>
      <c r="CB684" s="71"/>
      <c r="CC684" s="71"/>
      <c r="CD684" s="71"/>
      <c r="CE684" s="71"/>
      <c r="CF684" s="71"/>
      <c r="CG684" s="71"/>
      <c r="CH684" s="71"/>
      <c r="CI684" s="71"/>
      <c r="CJ684" s="71"/>
      <c r="CK684" s="71"/>
      <c r="CL684" s="71"/>
      <c r="CM684" s="71"/>
      <c r="CN684" s="71"/>
      <c r="CO684" s="71"/>
      <c r="CP684" s="71"/>
      <c r="CQ684" s="71"/>
      <c r="CR684" s="71"/>
      <c r="CS684" s="71"/>
      <c r="CT684" s="71"/>
      <c r="CU684" s="71"/>
      <c r="CV684" s="71"/>
      <c r="CW684" s="71"/>
      <c r="CX684" s="71"/>
    </row>
    <row r="685" spans="34:102" x14ac:dyDescent="0.25">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c r="BV685" s="71"/>
      <c r="BW685" s="71"/>
      <c r="BX685" s="71"/>
      <c r="BY685" s="71"/>
      <c r="BZ685" s="71"/>
      <c r="CA685" s="71"/>
      <c r="CB685" s="71"/>
      <c r="CC685" s="71"/>
      <c r="CD685" s="71"/>
      <c r="CE685" s="71"/>
      <c r="CF685" s="71"/>
      <c r="CG685" s="71"/>
      <c r="CH685" s="71"/>
      <c r="CI685" s="71"/>
      <c r="CJ685" s="71"/>
      <c r="CK685" s="71"/>
      <c r="CL685" s="71"/>
      <c r="CM685" s="71"/>
      <c r="CN685" s="71"/>
      <c r="CO685" s="71"/>
      <c r="CP685" s="71"/>
      <c r="CQ685" s="71"/>
      <c r="CR685" s="71"/>
      <c r="CS685" s="71"/>
      <c r="CT685" s="71"/>
      <c r="CU685" s="71"/>
      <c r="CV685" s="71"/>
      <c r="CW685" s="71"/>
      <c r="CX685" s="71"/>
    </row>
    <row r="686" spans="34:102" x14ac:dyDescent="0.25">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c r="BV686" s="71"/>
      <c r="BW686" s="71"/>
      <c r="BX686" s="71"/>
      <c r="BY686" s="71"/>
      <c r="BZ686" s="71"/>
      <c r="CA686" s="71"/>
      <c r="CB686" s="71"/>
      <c r="CC686" s="71"/>
      <c r="CD686" s="71"/>
      <c r="CE686" s="71"/>
      <c r="CF686" s="71"/>
      <c r="CG686" s="71"/>
      <c r="CH686" s="71"/>
      <c r="CI686" s="71"/>
      <c r="CJ686" s="71"/>
      <c r="CK686" s="71"/>
      <c r="CL686" s="71"/>
      <c r="CM686" s="71"/>
      <c r="CN686" s="71"/>
      <c r="CO686" s="71"/>
      <c r="CP686" s="71"/>
      <c r="CQ686" s="71"/>
      <c r="CR686" s="71"/>
      <c r="CS686" s="71"/>
      <c r="CT686" s="71"/>
      <c r="CU686" s="71"/>
      <c r="CV686" s="71"/>
      <c r="CW686" s="71"/>
      <c r="CX686" s="71"/>
    </row>
    <row r="687" spans="34:102" x14ac:dyDescent="0.25">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c r="BV687" s="71"/>
      <c r="BW687" s="71"/>
      <c r="BX687" s="71"/>
      <c r="BY687" s="71"/>
      <c r="BZ687" s="71"/>
      <c r="CA687" s="71"/>
      <c r="CB687" s="71"/>
      <c r="CC687" s="71"/>
      <c r="CD687" s="71"/>
      <c r="CE687" s="71"/>
      <c r="CF687" s="71"/>
      <c r="CG687" s="71"/>
      <c r="CH687" s="71"/>
      <c r="CI687" s="71"/>
      <c r="CJ687" s="71"/>
      <c r="CK687" s="71"/>
      <c r="CL687" s="71"/>
      <c r="CM687" s="71"/>
      <c r="CN687" s="71"/>
      <c r="CO687" s="71"/>
      <c r="CP687" s="71"/>
      <c r="CQ687" s="71"/>
      <c r="CR687" s="71"/>
      <c r="CS687" s="71"/>
      <c r="CT687" s="71"/>
      <c r="CU687" s="71"/>
      <c r="CV687" s="71"/>
      <c r="CW687" s="71"/>
      <c r="CX687" s="71"/>
    </row>
    <row r="688" spans="34:102" x14ac:dyDescent="0.25">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c r="BV688" s="71"/>
      <c r="BW688" s="71"/>
      <c r="BX688" s="71"/>
      <c r="BY688" s="71"/>
      <c r="BZ688" s="71"/>
      <c r="CA688" s="71"/>
      <c r="CB688" s="71"/>
      <c r="CC688" s="71"/>
      <c r="CD688" s="71"/>
      <c r="CE688" s="71"/>
      <c r="CF688" s="71"/>
      <c r="CG688" s="71"/>
      <c r="CH688" s="71"/>
      <c r="CI688" s="71"/>
      <c r="CJ688" s="71"/>
      <c r="CK688" s="71"/>
      <c r="CL688" s="71"/>
      <c r="CM688" s="71"/>
      <c r="CN688" s="71"/>
      <c r="CO688" s="71"/>
      <c r="CP688" s="71"/>
      <c r="CQ688" s="71"/>
      <c r="CR688" s="71"/>
      <c r="CS688" s="71"/>
      <c r="CT688" s="71"/>
      <c r="CU688" s="71"/>
      <c r="CV688" s="71"/>
      <c r="CW688" s="71"/>
      <c r="CX688" s="71"/>
    </row>
    <row r="689" spans="34:102" x14ac:dyDescent="0.25">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c r="BV689" s="71"/>
      <c r="BW689" s="71"/>
      <c r="BX689" s="71"/>
      <c r="BY689" s="71"/>
      <c r="BZ689" s="71"/>
      <c r="CA689" s="71"/>
      <c r="CB689" s="71"/>
      <c r="CC689" s="71"/>
      <c r="CD689" s="71"/>
      <c r="CE689" s="71"/>
      <c r="CF689" s="71"/>
      <c r="CG689" s="71"/>
      <c r="CH689" s="71"/>
      <c r="CI689" s="71"/>
      <c r="CJ689" s="71"/>
      <c r="CK689" s="71"/>
      <c r="CL689" s="71"/>
      <c r="CM689" s="71"/>
      <c r="CN689" s="71"/>
      <c r="CO689" s="71"/>
      <c r="CP689" s="71"/>
      <c r="CQ689" s="71"/>
      <c r="CR689" s="71"/>
      <c r="CS689" s="71"/>
      <c r="CT689" s="71"/>
      <c r="CU689" s="71"/>
      <c r="CV689" s="71"/>
      <c r="CW689" s="71"/>
      <c r="CX689" s="71"/>
    </row>
    <row r="690" spans="34:102" x14ac:dyDescent="0.25">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c r="BV690" s="71"/>
      <c r="BW690" s="71"/>
      <c r="BX690" s="71"/>
      <c r="BY690" s="71"/>
      <c r="BZ690" s="71"/>
      <c r="CA690" s="71"/>
      <c r="CB690" s="71"/>
      <c r="CC690" s="71"/>
      <c r="CD690" s="71"/>
      <c r="CE690" s="71"/>
      <c r="CF690" s="71"/>
      <c r="CG690" s="71"/>
      <c r="CH690" s="71"/>
      <c r="CI690" s="71"/>
      <c r="CJ690" s="71"/>
      <c r="CK690" s="71"/>
      <c r="CL690" s="71"/>
      <c r="CM690" s="71"/>
      <c r="CN690" s="71"/>
      <c r="CO690" s="71"/>
      <c r="CP690" s="71"/>
      <c r="CQ690" s="71"/>
      <c r="CR690" s="71"/>
      <c r="CS690" s="71"/>
      <c r="CT690" s="71"/>
      <c r="CU690" s="71"/>
      <c r="CV690" s="71"/>
      <c r="CW690" s="71"/>
      <c r="CX690" s="71"/>
    </row>
    <row r="691" spans="34:102" x14ac:dyDescent="0.25">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c r="BV691" s="71"/>
      <c r="BW691" s="71"/>
      <c r="BX691" s="71"/>
      <c r="BY691" s="71"/>
      <c r="BZ691" s="71"/>
      <c r="CA691" s="71"/>
      <c r="CB691" s="71"/>
      <c r="CC691" s="71"/>
      <c r="CD691" s="71"/>
      <c r="CE691" s="71"/>
      <c r="CF691" s="71"/>
      <c r="CG691" s="71"/>
      <c r="CH691" s="71"/>
      <c r="CI691" s="71"/>
      <c r="CJ691" s="71"/>
      <c r="CK691" s="71"/>
      <c r="CL691" s="71"/>
      <c r="CM691" s="71"/>
      <c r="CN691" s="71"/>
      <c r="CO691" s="71"/>
      <c r="CP691" s="71"/>
      <c r="CQ691" s="71"/>
      <c r="CR691" s="71"/>
      <c r="CS691" s="71"/>
      <c r="CT691" s="71"/>
      <c r="CU691" s="71"/>
      <c r="CV691" s="71"/>
      <c r="CW691" s="71"/>
      <c r="CX691" s="71"/>
    </row>
    <row r="692" spans="34:102" x14ac:dyDescent="0.25">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c r="BV692" s="71"/>
      <c r="BW692" s="71"/>
      <c r="BX692" s="71"/>
      <c r="BY692" s="71"/>
      <c r="BZ692" s="71"/>
      <c r="CA692" s="71"/>
      <c r="CB692" s="71"/>
      <c r="CC692" s="71"/>
      <c r="CD692" s="71"/>
      <c r="CE692" s="71"/>
      <c r="CF692" s="71"/>
      <c r="CG692" s="71"/>
      <c r="CH692" s="71"/>
      <c r="CI692" s="71"/>
      <c r="CJ692" s="71"/>
      <c r="CK692" s="71"/>
      <c r="CL692" s="71"/>
      <c r="CM692" s="71"/>
      <c r="CN692" s="71"/>
      <c r="CO692" s="71"/>
      <c r="CP692" s="71"/>
      <c r="CQ692" s="71"/>
      <c r="CR692" s="71"/>
      <c r="CS692" s="71"/>
      <c r="CT692" s="71"/>
      <c r="CU692" s="71"/>
      <c r="CV692" s="71"/>
      <c r="CW692" s="71"/>
      <c r="CX692" s="71"/>
    </row>
    <row r="693" spans="34:102" x14ac:dyDescent="0.25">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c r="BV693" s="71"/>
      <c r="BW693" s="71"/>
      <c r="BX693" s="71"/>
      <c r="BY693" s="71"/>
      <c r="BZ693" s="71"/>
      <c r="CA693" s="71"/>
      <c r="CB693" s="71"/>
      <c r="CC693" s="71"/>
      <c r="CD693" s="71"/>
      <c r="CE693" s="71"/>
      <c r="CF693" s="71"/>
      <c r="CG693" s="71"/>
      <c r="CH693" s="71"/>
      <c r="CI693" s="71"/>
      <c r="CJ693" s="71"/>
      <c r="CK693" s="71"/>
      <c r="CL693" s="71"/>
      <c r="CM693" s="71"/>
      <c r="CN693" s="71"/>
      <c r="CO693" s="71"/>
      <c r="CP693" s="71"/>
      <c r="CQ693" s="71"/>
      <c r="CR693" s="71"/>
      <c r="CS693" s="71"/>
      <c r="CT693" s="71"/>
      <c r="CU693" s="71"/>
      <c r="CV693" s="71"/>
      <c r="CW693" s="71"/>
      <c r="CX693" s="71"/>
    </row>
    <row r="694" spans="34:102" x14ac:dyDescent="0.25">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c r="BV694" s="71"/>
      <c r="BW694" s="71"/>
      <c r="BX694" s="71"/>
      <c r="BY694" s="71"/>
      <c r="BZ694" s="71"/>
      <c r="CA694" s="71"/>
      <c r="CB694" s="71"/>
      <c r="CC694" s="71"/>
      <c r="CD694" s="71"/>
      <c r="CE694" s="71"/>
      <c r="CF694" s="71"/>
      <c r="CG694" s="71"/>
      <c r="CH694" s="71"/>
      <c r="CI694" s="71"/>
      <c r="CJ694" s="71"/>
      <c r="CK694" s="71"/>
      <c r="CL694" s="71"/>
      <c r="CM694" s="71"/>
      <c r="CN694" s="71"/>
      <c r="CO694" s="71"/>
      <c r="CP694" s="71"/>
      <c r="CQ694" s="71"/>
      <c r="CR694" s="71"/>
      <c r="CS694" s="71"/>
      <c r="CT694" s="71"/>
      <c r="CU694" s="71"/>
      <c r="CV694" s="71"/>
      <c r="CW694" s="71"/>
      <c r="CX694" s="71"/>
    </row>
    <row r="695" spans="34:102" x14ac:dyDescent="0.25">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c r="BV695" s="71"/>
      <c r="BW695" s="71"/>
      <c r="BX695" s="71"/>
      <c r="BY695" s="71"/>
      <c r="BZ695" s="71"/>
      <c r="CA695" s="71"/>
      <c r="CB695" s="71"/>
      <c r="CC695" s="71"/>
      <c r="CD695" s="71"/>
      <c r="CE695" s="71"/>
      <c r="CF695" s="71"/>
      <c r="CG695" s="71"/>
      <c r="CH695" s="71"/>
      <c r="CI695" s="71"/>
      <c r="CJ695" s="71"/>
      <c r="CK695" s="71"/>
      <c r="CL695" s="71"/>
      <c r="CM695" s="71"/>
      <c r="CN695" s="71"/>
      <c r="CO695" s="71"/>
      <c r="CP695" s="71"/>
      <c r="CQ695" s="71"/>
      <c r="CR695" s="71"/>
      <c r="CS695" s="71"/>
      <c r="CT695" s="71"/>
      <c r="CU695" s="71"/>
      <c r="CV695" s="71"/>
      <c r="CW695" s="71"/>
      <c r="CX695" s="71"/>
    </row>
    <row r="696" spans="34:102" x14ac:dyDescent="0.25">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c r="BV696" s="71"/>
      <c r="BW696" s="71"/>
      <c r="BX696" s="71"/>
      <c r="BY696" s="71"/>
      <c r="BZ696" s="71"/>
      <c r="CA696" s="71"/>
      <c r="CB696" s="71"/>
      <c r="CC696" s="71"/>
      <c r="CD696" s="71"/>
      <c r="CE696" s="71"/>
      <c r="CF696" s="71"/>
      <c r="CG696" s="71"/>
      <c r="CH696" s="71"/>
      <c r="CI696" s="71"/>
      <c r="CJ696" s="71"/>
      <c r="CK696" s="71"/>
      <c r="CL696" s="71"/>
      <c r="CM696" s="71"/>
      <c r="CN696" s="71"/>
      <c r="CO696" s="71"/>
      <c r="CP696" s="71"/>
      <c r="CQ696" s="71"/>
      <c r="CR696" s="71"/>
      <c r="CS696" s="71"/>
      <c r="CT696" s="71"/>
      <c r="CU696" s="71"/>
      <c r="CV696" s="71"/>
      <c r="CW696" s="71"/>
      <c r="CX696" s="71"/>
    </row>
    <row r="697" spans="34:102" x14ac:dyDescent="0.25">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c r="BV697" s="71"/>
      <c r="BW697" s="71"/>
      <c r="BX697" s="71"/>
      <c r="BY697" s="71"/>
      <c r="BZ697" s="71"/>
      <c r="CA697" s="71"/>
      <c r="CB697" s="71"/>
      <c r="CC697" s="71"/>
      <c r="CD697" s="71"/>
      <c r="CE697" s="71"/>
      <c r="CF697" s="71"/>
      <c r="CG697" s="71"/>
      <c r="CH697" s="71"/>
      <c r="CI697" s="71"/>
      <c r="CJ697" s="71"/>
      <c r="CK697" s="71"/>
      <c r="CL697" s="71"/>
      <c r="CM697" s="71"/>
      <c r="CN697" s="71"/>
      <c r="CO697" s="71"/>
      <c r="CP697" s="71"/>
      <c r="CQ697" s="71"/>
      <c r="CR697" s="71"/>
      <c r="CS697" s="71"/>
      <c r="CT697" s="71"/>
      <c r="CU697" s="71"/>
      <c r="CV697" s="71"/>
      <c r="CW697" s="71"/>
      <c r="CX697" s="71"/>
    </row>
    <row r="698" spans="34:102" x14ac:dyDescent="0.25">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c r="BV698" s="71"/>
      <c r="BW698" s="71"/>
      <c r="BX698" s="71"/>
      <c r="BY698" s="71"/>
      <c r="BZ698" s="71"/>
      <c r="CA698" s="71"/>
      <c r="CB698" s="71"/>
      <c r="CC698" s="71"/>
      <c r="CD698" s="71"/>
      <c r="CE698" s="71"/>
      <c r="CF698" s="71"/>
      <c r="CG698" s="71"/>
      <c r="CH698" s="71"/>
      <c r="CI698" s="71"/>
      <c r="CJ698" s="71"/>
      <c r="CK698" s="71"/>
      <c r="CL698" s="71"/>
      <c r="CM698" s="71"/>
      <c r="CN698" s="71"/>
      <c r="CO698" s="71"/>
      <c r="CP698" s="71"/>
      <c r="CQ698" s="71"/>
      <c r="CR698" s="71"/>
      <c r="CS698" s="71"/>
      <c r="CT698" s="71"/>
      <c r="CU698" s="71"/>
      <c r="CV698" s="71"/>
      <c r="CW698" s="71"/>
      <c r="CX698" s="71"/>
    </row>
    <row r="699" spans="34:102" x14ac:dyDescent="0.25">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c r="BV699" s="71"/>
      <c r="BW699" s="71"/>
      <c r="BX699" s="71"/>
      <c r="BY699" s="71"/>
      <c r="BZ699" s="71"/>
      <c r="CA699" s="71"/>
      <c r="CB699" s="71"/>
      <c r="CC699" s="71"/>
      <c r="CD699" s="71"/>
      <c r="CE699" s="71"/>
      <c r="CF699" s="71"/>
      <c r="CG699" s="71"/>
      <c r="CH699" s="71"/>
      <c r="CI699" s="71"/>
      <c r="CJ699" s="71"/>
      <c r="CK699" s="71"/>
      <c r="CL699" s="71"/>
      <c r="CM699" s="71"/>
      <c r="CN699" s="71"/>
      <c r="CO699" s="71"/>
      <c r="CP699" s="71"/>
      <c r="CQ699" s="71"/>
      <c r="CR699" s="71"/>
      <c r="CS699" s="71"/>
      <c r="CT699" s="71"/>
      <c r="CU699" s="71"/>
      <c r="CV699" s="71"/>
      <c r="CW699" s="71"/>
      <c r="CX699" s="71"/>
    </row>
    <row r="700" spans="34:102" x14ac:dyDescent="0.25">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c r="BV700" s="71"/>
      <c r="BW700" s="71"/>
      <c r="BX700" s="71"/>
      <c r="BY700" s="71"/>
      <c r="BZ700" s="71"/>
      <c r="CA700" s="71"/>
      <c r="CB700" s="71"/>
      <c r="CC700" s="71"/>
      <c r="CD700" s="71"/>
      <c r="CE700" s="71"/>
      <c r="CF700" s="71"/>
      <c r="CG700" s="71"/>
      <c r="CH700" s="71"/>
      <c r="CI700" s="71"/>
      <c r="CJ700" s="71"/>
      <c r="CK700" s="71"/>
      <c r="CL700" s="71"/>
      <c r="CM700" s="71"/>
      <c r="CN700" s="71"/>
      <c r="CO700" s="71"/>
      <c r="CP700" s="71"/>
      <c r="CQ700" s="71"/>
      <c r="CR700" s="71"/>
      <c r="CS700" s="71"/>
      <c r="CT700" s="71"/>
      <c r="CU700" s="71"/>
      <c r="CV700" s="71"/>
      <c r="CW700" s="71"/>
      <c r="CX700" s="71"/>
    </row>
    <row r="701" spans="34:102" x14ac:dyDescent="0.25">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c r="BV701" s="71"/>
      <c r="BW701" s="71"/>
      <c r="BX701" s="71"/>
      <c r="BY701" s="71"/>
      <c r="BZ701" s="71"/>
      <c r="CA701" s="71"/>
      <c r="CB701" s="71"/>
      <c r="CC701" s="71"/>
      <c r="CD701" s="71"/>
      <c r="CE701" s="71"/>
      <c r="CF701" s="71"/>
      <c r="CG701" s="71"/>
      <c r="CH701" s="71"/>
      <c r="CI701" s="71"/>
      <c r="CJ701" s="71"/>
      <c r="CK701" s="71"/>
      <c r="CL701" s="71"/>
      <c r="CM701" s="71"/>
      <c r="CN701" s="71"/>
      <c r="CO701" s="71"/>
      <c r="CP701" s="71"/>
      <c r="CQ701" s="71"/>
      <c r="CR701" s="71"/>
      <c r="CS701" s="71"/>
      <c r="CT701" s="71"/>
      <c r="CU701" s="71"/>
      <c r="CV701" s="71"/>
      <c r="CW701" s="71"/>
      <c r="CX701" s="71"/>
    </row>
    <row r="702" spans="34:102" x14ac:dyDescent="0.25">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c r="BV702" s="71"/>
      <c r="BW702" s="71"/>
      <c r="BX702" s="71"/>
      <c r="BY702" s="71"/>
      <c r="BZ702" s="71"/>
      <c r="CA702" s="71"/>
      <c r="CB702" s="71"/>
      <c r="CC702" s="71"/>
      <c r="CD702" s="71"/>
      <c r="CE702" s="71"/>
      <c r="CF702" s="71"/>
      <c r="CG702" s="71"/>
      <c r="CH702" s="71"/>
      <c r="CI702" s="71"/>
      <c r="CJ702" s="71"/>
      <c r="CK702" s="71"/>
      <c r="CL702" s="71"/>
      <c r="CM702" s="71"/>
      <c r="CN702" s="71"/>
      <c r="CO702" s="71"/>
      <c r="CP702" s="71"/>
      <c r="CQ702" s="71"/>
      <c r="CR702" s="71"/>
      <c r="CS702" s="71"/>
      <c r="CT702" s="71"/>
      <c r="CU702" s="71"/>
      <c r="CV702" s="71"/>
      <c r="CW702" s="71"/>
      <c r="CX702" s="71"/>
    </row>
    <row r="703" spans="34:102" x14ac:dyDescent="0.25">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c r="BV703" s="71"/>
      <c r="BW703" s="71"/>
      <c r="BX703" s="71"/>
      <c r="BY703" s="71"/>
      <c r="BZ703" s="71"/>
      <c r="CA703" s="71"/>
      <c r="CB703" s="71"/>
      <c r="CC703" s="71"/>
      <c r="CD703" s="71"/>
      <c r="CE703" s="71"/>
      <c r="CF703" s="71"/>
      <c r="CG703" s="71"/>
      <c r="CH703" s="71"/>
      <c r="CI703" s="71"/>
      <c r="CJ703" s="71"/>
      <c r="CK703" s="71"/>
      <c r="CL703" s="71"/>
      <c r="CM703" s="71"/>
      <c r="CN703" s="71"/>
      <c r="CO703" s="71"/>
      <c r="CP703" s="71"/>
      <c r="CQ703" s="71"/>
      <c r="CR703" s="71"/>
      <c r="CS703" s="71"/>
      <c r="CT703" s="71"/>
      <c r="CU703" s="71"/>
      <c r="CV703" s="71"/>
      <c r="CW703" s="71"/>
      <c r="CX703" s="71"/>
    </row>
    <row r="704" spans="34:102" x14ac:dyDescent="0.25">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c r="BV704" s="71"/>
      <c r="BW704" s="71"/>
      <c r="BX704" s="71"/>
      <c r="BY704" s="71"/>
      <c r="BZ704" s="71"/>
      <c r="CA704" s="71"/>
      <c r="CB704" s="71"/>
      <c r="CC704" s="71"/>
      <c r="CD704" s="71"/>
      <c r="CE704" s="71"/>
      <c r="CF704" s="71"/>
      <c r="CG704" s="71"/>
      <c r="CH704" s="71"/>
      <c r="CI704" s="71"/>
      <c r="CJ704" s="71"/>
      <c r="CK704" s="71"/>
      <c r="CL704" s="71"/>
      <c r="CM704" s="71"/>
      <c r="CN704" s="71"/>
      <c r="CO704" s="71"/>
      <c r="CP704" s="71"/>
      <c r="CQ704" s="71"/>
      <c r="CR704" s="71"/>
      <c r="CS704" s="71"/>
      <c r="CT704" s="71"/>
      <c r="CU704" s="71"/>
      <c r="CV704" s="71"/>
      <c r="CW704" s="71"/>
      <c r="CX704" s="71"/>
    </row>
    <row r="705" spans="34:102" x14ac:dyDescent="0.25">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c r="BV705" s="71"/>
      <c r="BW705" s="71"/>
      <c r="BX705" s="71"/>
      <c r="BY705" s="71"/>
      <c r="BZ705" s="71"/>
      <c r="CA705" s="71"/>
      <c r="CB705" s="71"/>
      <c r="CC705" s="71"/>
      <c r="CD705" s="71"/>
      <c r="CE705" s="71"/>
      <c r="CF705" s="71"/>
      <c r="CG705" s="71"/>
      <c r="CH705" s="71"/>
      <c r="CI705" s="71"/>
      <c r="CJ705" s="71"/>
      <c r="CK705" s="71"/>
      <c r="CL705" s="71"/>
      <c r="CM705" s="71"/>
      <c r="CN705" s="71"/>
      <c r="CO705" s="71"/>
      <c r="CP705" s="71"/>
      <c r="CQ705" s="71"/>
      <c r="CR705" s="71"/>
      <c r="CS705" s="71"/>
      <c r="CT705" s="71"/>
      <c r="CU705" s="71"/>
      <c r="CV705" s="71"/>
      <c r="CW705" s="71"/>
      <c r="CX705" s="71"/>
    </row>
    <row r="706" spans="34:102" x14ac:dyDescent="0.25">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c r="BV706" s="71"/>
      <c r="BW706" s="71"/>
      <c r="BX706" s="71"/>
      <c r="BY706" s="71"/>
      <c r="BZ706" s="71"/>
      <c r="CA706" s="71"/>
      <c r="CB706" s="71"/>
      <c r="CC706" s="71"/>
      <c r="CD706" s="71"/>
      <c r="CE706" s="71"/>
      <c r="CF706" s="71"/>
      <c r="CG706" s="71"/>
      <c r="CH706" s="71"/>
      <c r="CI706" s="71"/>
      <c r="CJ706" s="71"/>
      <c r="CK706" s="71"/>
      <c r="CL706" s="71"/>
      <c r="CM706" s="71"/>
      <c r="CN706" s="71"/>
      <c r="CO706" s="71"/>
      <c r="CP706" s="71"/>
      <c r="CQ706" s="71"/>
      <c r="CR706" s="71"/>
      <c r="CS706" s="71"/>
      <c r="CT706" s="71"/>
      <c r="CU706" s="71"/>
      <c r="CV706" s="71"/>
      <c r="CW706" s="71"/>
      <c r="CX706" s="71"/>
    </row>
    <row r="707" spans="34:102" x14ac:dyDescent="0.25">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c r="BV707" s="71"/>
      <c r="BW707" s="71"/>
      <c r="BX707" s="71"/>
      <c r="BY707" s="71"/>
      <c r="BZ707" s="71"/>
      <c r="CA707" s="71"/>
      <c r="CB707" s="71"/>
      <c r="CC707" s="71"/>
      <c r="CD707" s="71"/>
      <c r="CE707" s="71"/>
      <c r="CF707" s="71"/>
      <c r="CG707" s="71"/>
      <c r="CH707" s="71"/>
      <c r="CI707" s="71"/>
      <c r="CJ707" s="71"/>
      <c r="CK707" s="71"/>
      <c r="CL707" s="71"/>
      <c r="CM707" s="71"/>
      <c r="CN707" s="71"/>
      <c r="CO707" s="71"/>
      <c r="CP707" s="71"/>
      <c r="CQ707" s="71"/>
      <c r="CR707" s="71"/>
      <c r="CS707" s="71"/>
      <c r="CT707" s="71"/>
      <c r="CU707" s="71"/>
      <c r="CV707" s="71"/>
      <c r="CW707" s="71"/>
      <c r="CX707" s="71"/>
    </row>
    <row r="708" spans="34:102" x14ac:dyDescent="0.25">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c r="BV708" s="71"/>
      <c r="BW708" s="71"/>
      <c r="BX708" s="71"/>
      <c r="BY708" s="71"/>
      <c r="BZ708" s="71"/>
      <c r="CA708" s="71"/>
      <c r="CB708" s="71"/>
      <c r="CC708" s="71"/>
      <c r="CD708" s="71"/>
      <c r="CE708" s="71"/>
      <c r="CF708" s="71"/>
      <c r="CG708" s="71"/>
      <c r="CH708" s="71"/>
      <c r="CI708" s="71"/>
      <c r="CJ708" s="71"/>
      <c r="CK708" s="71"/>
      <c r="CL708" s="71"/>
      <c r="CM708" s="71"/>
      <c r="CN708" s="71"/>
      <c r="CO708" s="71"/>
      <c r="CP708" s="71"/>
      <c r="CQ708" s="71"/>
      <c r="CR708" s="71"/>
      <c r="CS708" s="71"/>
      <c r="CT708" s="71"/>
      <c r="CU708" s="71"/>
      <c r="CV708" s="71"/>
      <c r="CW708" s="71"/>
      <c r="CX708" s="71"/>
    </row>
    <row r="709" spans="34:102" x14ac:dyDescent="0.25">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c r="BV709" s="71"/>
      <c r="BW709" s="71"/>
      <c r="BX709" s="71"/>
      <c r="BY709" s="71"/>
      <c r="BZ709" s="71"/>
      <c r="CA709" s="71"/>
      <c r="CB709" s="71"/>
      <c r="CC709" s="71"/>
      <c r="CD709" s="71"/>
      <c r="CE709" s="71"/>
      <c r="CF709" s="71"/>
      <c r="CG709" s="71"/>
      <c r="CH709" s="71"/>
      <c r="CI709" s="71"/>
      <c r="CJ709" s="71"/>
      <c r="CK709" s="71"/>
      <c r="CL709" s="71"/>
      <c r="CM709" s="71"/>
      <c r="CN709" s="71"/>
      <c r="CO709" s="71"/>
      <c r="CP709" s="71"/>
      <c r="CQ709" s="71"/>
      <c r="CR709" s="71"/>
      <c r="CS709" s="71"/>
      <c r="CT709" s="71"/>
      <c r="CU709" s="71"/>
      <c r="CV709" s="71"/>
      <c r="CW709" s="71"/>
      <c r="CX709" s="71"/>
    </row>
    <row r="710" spans="34:102" x14ac:dyDescent="0.25">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c r="BV710" s="71"/>
      <c r="BW710" s="71"/>
      <c r="BX710" s="71"/>
      <c r="BY710" s="71"/>
      <c r="BZ710" s="71"/>
      <c r="CA710" s="71"/>
      <c r="CB710" s="71"/>
      <c r="CC710" s="71"/>
      <c r="CD710" s="71"/>
      <c r="CE710" s="71"/>
      <c r="CF710" s="71"/>
      <c r="CG710" s="71"/>
      <c r="CH710" s="71"/>
      <c r="CI710" s="71"/>
      <c r="CJ710" s="71"/>
      <c r="CK710" s="71"/>
      <c r="CL710" s="71"/>
      <c r="CM710" s="71"/>
      <c r="CN710" s="71"/>
      <c r="CO710" s="71"/>
      <c r="CP710" s="71"/>
      <c r="CQ710" s="71"/>
      <c r="CR710" s="71"/>
      <c r="CS710" s="71"/>
      <c r="CT710" s="71"/>
      <c r="CU710" s="71"/>
      <c r="CV710" s="71"/>
      <c r="CW710" s="71"/>
      <c r="CX710" s="71"/>
    </row>
    <row r="711" spans="34:102" x14ac:dyDescent="0.25">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c r="BV711" s="71"/>
      <c r="BW711" s="71"/>
      <c r="BX711" s="71"/>
      <c r="BY711" s="71"/>
      <c r="BZ711" s="71"/>
      <c r="CA711" s="71"/>
      <c r="CB711" s="71"/>
      <c r="CC711" s="71"/>
      <c r="CD711" s="71"/>
      <c r="CE711" s="71"/>
      <c r="CF711" s="71"/>
      <c r="CG711" s="71"/>
      <c r="CH711" s="71"/>
      <c r="CI711" s="71"/>
      <c r="CJ711" s="71"/>
      <c r="CK711" s="71"/>
      <c r="CL711" s="71"/>
      <c r="CM711" s="71"/>
      <c r="CN711" s="71"/>
      <c r="CO711" s="71"/>
      <c r="CP711" s="71"/>
      <c r="CQ711" s="71"/>
      <c r="CR711" s="71"/>
      <c r="CS711" s="71"/>
      <c r="CT711" s="71"/>
      <c r="CU711" s="71"/>
      <c r="CV711" s="71"/>
      <c r="CW711" s="71"/>
      <c r="CX711" s="71"/>
    </row>
    <row r="712" spans="34:102" x14ac:dyDescent="0.25">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c r="BV712" s="71"/>
      <c r="BW712" s="71"/>
      <c r="BX712" s="71"/>
      <c r="BY712" s="71"/>
      <c r="BZ712" s="71"/>
      <c r="CA712" s="71"/>
      <c r="CB712" s="71"/>
      <c r="CC712" s="71"/>
      <c r="CD712" s="71"/>
      <c r="CE712" s="71"/>
      <c r="CF712" s="71"/>
      <c r="CG712" s="71"/>
      <c r="CH712" s="71"/>
      <c r="CI712" s="71"/>
      <c r="CJ712" s="71"/>
      <c r="CK712" s="71"/>
      <c r="CL712" s="71"/>
      <c r="CM712" s="71"/>
      <c r="CN712" s="71"/>
      <c r="CO712" s="71"/>
      <c r="CP712" s="71"/>
      <c r="CQ712" s="71"/>
      <c r="CR712" s="71"/>
      <c r="CS712" s="71"/>
      <c r="CT712" s="71"/>
      <c r="CU712" s="71"/>
      <c r="CV712" s="71"/>
      <c r="CW712" s="71"/>
      <c r="CX712" s="71"/>
    </row>
    <row r="713" spans="34:102" x14ac:dyDescent="0.25">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c r="BV713" s="71"/>
      <c r="BW713" s="71"/>
      <c r="BX713" s="71"/>
      <c r="BY713" s="71"/>
      <c r="BZ713" s="71"/>
      <c r="CA713" s="71"/>
      <c r="CB713" s="71"/>
      <c r="CC713" s="71"/>
      <c r="CD713" s="71"/>
      <c r="CE713" s="71"/>
      <c r="CF713" s="71"/>
      <c r="CG713" s="71"/>
      <c r="CH713" s="71"/>
      <c r="CI713" s="71"/>
      <c r="CJ713" s="71"/>
      <c r="CK713" s="71"/>
      <c r="CL713" s="71"/>
      <c r="CM713" s="71"/>
      <c r="CN713" s="71"/>
      <c r="CO713" s="71"/>
      <c r="CP713" s="71"/>
      <c r="CQ713" s="71"/>
      <c r="CR713" s="71"/>
      <c r="CS713" s="71"/>
      <c r="CT713" s="71"/>
      <c r="CU713" s="71"/>
      <c r="CV713" s="71"/>
      <c r="CW713" s="71"/>
      <c r="CX713" s="71"/>
    </row>
    <row r="714" spans="34:102" x14ac:dyDescent="0.25">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c r="BV714" s="71"/>
      <c r="BW714" s="71"/>
      <c r="BX714" s="71"/>
      <c r="BY714" s="71"/>
      <c r="BZ714" s="71"/>
      <c r="CA714" s="71"/>
      <c r="CB714" s="71"/>
      <c r="CC714" s="71"/>
      <c r="CD714" s="71"/>
      <c r="CE714" s="71"/>
      <c r="CF714" s="71"/>
      <c r="CG714" s="71"/>
      <c r="CH714" s="71"/>
      <c r="CI714" s="71"/>
      <c r="CJ714" s="71"/>
      <c r="CK714" s="71"/>
      <c r="CL714" s="71"/>
      <c r="CM714" s="71"/>
      <c r="CN714" s="71"/>
      <c r="CO714" s="71"/>
      <c r="CP714" s="71"/>
      <c r="CQ714" s="71"/>
      <c r="CR714" s="71"/>
      <c r="CS714" s="71"/>
      <c r="CT714" s="71"/>
      <c r="CU714" s="71"/>
      <c r="CV714" s="71"/>
      <c r="CW714" s="71"/>
      <c r="CX714" s="71"/>
    </row>
    <row r="715" spans="34:102" x14ac:dyDescent="0.25">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c r="BV715" s="71"/>
      <c r="BW715" s="71"/>
      <c r="BX715" s="71"/>
      <c r="BY715" s="71"/>
      <c r="BZ715" s="71"/>
      <c r="CA715" s="71"/>
      <c r="CB715" s="71"/>
      <c r="CC715" s="71"/>
      <c r="CD715" s="71"/>
      <c r="CE715" s="71"/>
      <c r="CF715" s="71"/>
      <c r="CG715" s="71"/>
      <c r="CH715" s="71"/>
      <c r="CI715" s="71"/>
      <c r="CJ715" s="71"/>
      <c r="CK715" s="71"/>
      <c r="CL715" s="71"/>
      <c r="CM715" s="71"/>
      <c r="CN715" s="71"/>
      <c r="CO715" s="71"/>
      <c r="CP715" s="71"/>
      <c r="CQ715" s="71"/>
      <c r="CR715" s="71"/>
      <c r="CS715" s="71"/>
      <c r="CT715" s="71"/>
      <c r="CU715" s="71"/>
      <c r="CV715" s="71"/>
      <c r="CW715" s="71"/>
      <c r="CX715" s="71"/>
    </row>
    <row r="716" spans="34:102" x14ac:dyDescent="0.25">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c r="BV716" s="71"/>
      <c r="BW716" s="71"/>
      <c r="BX716" s="71"/>
      <c r="BY716" s="71"/>
      <c r="BZ716" s="71"/>
      <c r="CA716" s="71"/>
      <c r="CB716" s="71"/>
      <c r="CC716" s="71"/>
      <c r="CD716" s="71"/>
      <c r="CE716" s="71"/>
      <c r="CF716" s="71"/>
      <c r="CG716" s="71"/>
      <c r="CH716" s="71"/>
      <c r="CI716" s="71"/>
      <c r="CJ716" s="71"/>
      <c r="CK716" s="71"/>
      <c r="CL716" s="71"/>
      <c r="CM716" s="71"/>
      <c r="CN716" s="71"/>
      <c r="CO716" s="71"/>
      <c r="CP716" s="71"/>
      <c r="CQ716" s="71"/>
      <c r="CR716" s="71"/>
      <c r="CS716" s="71"/>
      <c r="CT716" s="71"/>
      <c r="CU716" s="71"/>
      <c r="CV716" s="71"/>
      <c r="CW716" s="71"/>
      <c r="CX716" s="71"/>
    </row>
    <row r="717" spans="34:102" x14ac:dyDescent="0.25">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c r="BV717" s="71"/>
      <c r="BW717" s="71"/>
      <c r="BX717" s="71"/>
      <c r="BY717" s="71"/>
      <c r="BZ717" s="71"/>
      <c r="CA717" s="71"/>
      <c r="CB717" s="71"/>
      <c r="CC717" s="71"/>
      <c r="CD717" s="71"/>
      <c r="CE717" s="71"/>
      <c r="CF717" s="71"/>
      <c r="CG717" s="71"/>
      <c r="CH717" s="71"/>
      <c r="CI717" s="71"/>
      <c r="CJ717" s="71"/>
      <c r="CK717" s="71"/>
      <c r="CL717" s="71"/>
      <c r="CM717" s="71"/>
      <c r="CN717" s="71"/>
      <c r="CO717" s="71"/>
      <c r="CP717" s="71"/>
      <c r="CQ717" s="71"/>
      <c r="CR717" s="71"/>
      <c r="CS717" s="71"/>
      <c r="CT717" s="71"/>
      <c r="CU717" s="71"/>
      <c r="CV717" s="71"/>
      <c r="CW717" s="71"/>
      <c r="CX717" s="71"/>
    </row>
    <row r="718" spans="34:102" x14ac:dyDescent="0.25">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c r="BV718" s="71"/>
      <c r="BW718" s="71"/>
      <c r="BX718" s="71"/>
      <c r="BY718" s="71"/>
      <c r="BZ718" s="71"/>
      <c r="CA718" s="71"/>
      <c r="CB718" s="71"/>
      <c r="CC718" s="71"/>
      <c r="CD718" s="71"/>
      <c r="CE718" s="71"/>
      <c r="CF718" s="71"/>
      <c r="CG718" s="71"/>
      <c r="CH718" s="71"/>
      <c r="CI718" s="71"/>
      <c r="CJ718" s="71"/>
      <c r="CK718" s="71"/>
      <c r="CL718" s="71"/>
      <c r="CM718" s="71"/>
      <c r="CN718" s="71"/>
      <c r="CO718" s="71"/>
      <c r="CP718" s="71"/>
      <c r="CQ718" s="71"/>
      <c r="CR718" s="71"/>
      <c r="CS718" s="71"/>
      <c r="CT718" s="71"/>
      <c r="CU718" s="71"/>
      <c r="CV718" s="71"/>
      <c r="CW718" s="71"/>
      <c r="CX718" s="71"/>
    </row>
    <row r="719" spans="34:102" x14ac:dyDescent="0.25">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c r="BV719" s="71"/>
      <c r="BW719" s="71"/>
      <c r="BX719" s="71"/>
      <c r="BY719" s="71"/>
      <c r="BZ719" s="71"/>
      <c r="CA719" s="71"/>
      <c r="CB719" s="71"/>
      <c r="CC719" s="71"/>
      <c r="CD719" s="71"/>
      <c r="CE719" s="71"/>
      <c r="CF719" s="71"/>
      <c r="CG719" s="71"/>
      <c r="CH719" s="71"/>
      <c r="CI719" s="71"/>
      <c r="CJ719" s="71"/>
      <c r="CK719" s="71"/>
      <c r="CL719" s="71"/>
      <c r="CM719" s="71"/>
      <c r="CN719" s="71"/>
      <c r="CO719" s="71"/>
      <c r="CP719" s="71"/>
      <c r="CQ719" s="71"/>
      <c r="CR719" s="71"/>
      <c r="CS719" s="71"/>
      <c r="CT719" s="71"/>
      <c r="CU719" s="71"/>
      <c r="CV719" s="71"/>
      <c r="CW719" s="71"/>
      <c r="CX719" s="71"/>
    </row>
    <row r="720" spans="34:102" x14ac:dyDescent="0.25">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c r="BV720" s="71"/>
      <c r="BW720" s="71"/>
      <c r="BX720" s="71"/>
      <c r="BY720" s="71"/>
      <c r="BZ720" s="71"/>
      <c r="CA720" s="71"/>
      <c r="CB720" s="71"/>
      <c r="CC720" s="71"/>
      <c r="CD720" s="71"/>
      <c r="CE720" s="71"/>
      <c r="CF720" s="71"/>
      <c r="CG720" s="71"/>
      <c r="CH720" s="71"/>
      <c r="CI720" s="71"/>
      <c r="CJ720" s="71"/>
      <c r="CK720" s="71"/>
      <c r="CL720" s="71"/>
      <c r="CM720" s="71"/>
      <c r="CN720" s="71"/>
      <c r="CO720" s="71"/>
      <c r="CP720" s="71"/>
      <c r="CQ720" s="71"/>
      <c r="CR720" s="71"/>
      <c r="CS720" s="71"/>
      <c r="CT720" s="71"/>
      <c r="CU720" s="71"/>
      <c r="CV720" s="71"/>
      <c r="CW720" s="71"/>
      <c r="CX720" s="71"/>
    </row>
    <row r="721" spans="34:102" x14ac:dyDescent="0.25">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c r="BV721" s="71"/>
      <c r="BW721" s="71"/>
      <c r="BX721" s="71"/>
      <c r="BY721" s="71"/>
      <c r="BZ721" s="71"/>
      <c r="CA721" s="71"/>
      <c r="CB721" s="71"/>
      <c r="CC721" s="71"/>
      <c r="CD721" s="71"/>
      <c r="CE721" s="71"/>
      <c r="CF721" s="71"/>
      <c r="CG721" s="71"/>
      <c r="CH721" s="71"/>
      <c r="CI721" s="71"/>
      <c r="CJ721" s="71"/>
      <c r="CK721" s="71"/>
      <c r="CL721" s="71"/>
      <c r="CM721" s="71"/>
      <c r="CN721" s="71"/>
      <c r="CO721" s="71"/>
      <c r="CP721" s="71"/>
      <c r="CQ721" s="71"/>
      <c r="CR721" s="71"/>
      <c r="CS721" s="71"/>
      <c r="CT721" s="71"/>
      <c r="CU721" s="71"/>
      <c r="CV721" s="71"/>
      <c r="CW721" s="71"/>
      <c r="CX721" s="71"/>
    </row>
    <row r="722" spans="34:102" x14ac:dyDescent="0.25">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c r="BV722" s="71"/>
      <c r="BW722" s="71"/>
      <c r="BX722" s="71"/>
      <c r="BY722" s="71"/>
      <c r="BZ722" s="71"/>
      <c r="CA722" s="71"/>
      <c r="CB722" s="71"/>
      <c r="CC722" s="71"/>
      <c r="CD722" s="71"/>
      <c r="CE722" s="71"/>
      <c r="CF722" s="71"/>
      <c r="CG722" s="71"/>
      <c r="CH722" s="71"/>
      <c r="CI722" s="71"/>
      <c r="CJ722" s="71"/>
      <c r="CK722" s="71"/>
      <c r="CL722" s="71"/>
      <c r="CM722" s="71"/>
      <c r="CN722" s="71"/>
      <c r="CO722" s="71"/>
      <c r="CP722" s="71"/>
      <c r="CQ722" s="71"/>
      <c r="CR722" s="71"/>
      <c r="CS722" s="71"/>
      <c r="CT722" s="71"/>
      <c r="CU722" s="71"/>
      <c r="CV722" s="71"/>
      <c r="CW722" s="71"/>
      <c r="CX722" s="71"/>
    </row>
    <row r="723" spans="34:102" x14ac:dyDescent="0.25">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c r="BV723" s="71"/>
      <c r="BW723" s="71"/>
      <c r="BX723" s="71"/>
      <c r="BY723" s="71"/>
      <c r="BZ723" s="71"/>
      <c r="CA723" s="71"/>
      <c r="CB723" s="71"/>
      <c r="CC723" s="71"/>
      <c r="CD723" s="71"/>
      <c r="CE723" s="71"/>
      <c r="CF723" s="71"/>
      <c r="CG723" s="71"/>
      <c r="CH723" s="71"/>
      <c r="CI723" s="71"/>
      <c r="CJ723" s="71"/>
      <c r="CK723" s="71"/>
      <c r="CL723" s="71"/>
      <c r="CM723" s="71"/>
      <c r="CN723" s="71"/>
      <c r="CO723" s="71"/>
      <c r="CP723" s="71"/>
      <c r="CQ723" s="71"/>
      <c r="CR723" s="71"/>
      <c r="CS723" s="71"/>
      <c r="CT723" s="71"/>
      <c r="CU723" s="71"/>
      <c r="CV723" s="71"/>
      <c r="CW723" s="71"/>
      <c r="CX723" s="71"/>
    </row>
    <row r="724" spans="34:102" x14ac:dyDescent="0.25">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c r="BV724" s="71"/>
      <c r="BW724" s="71"/>
      <c r="BX724" s="71"/>
      <c r="BY724" s="71"/>
      <c r="BZ724" s="71"/>
      <c r="CA724" s="71"/>
      <c r="CB724" s="71"/>
      <c r="CC724" s="71"/>
      <c r="CD724" s="71"/>
      <c r="CE724" s="71"/>
      <c r="CF724" s="71"/>
      <c r="CG724" s="71"/>
      <c r="CH724" s="71"/>
      <c r="CI724" s="71"/>
      <c r="CJ724" s="71"/>
      <c r="CK724" s="71"/>
      <c r="CL724" s="71"/>
      <c r="CM724" s="71"/>
      <c r="CN724" s="71"/>
      <c r="CO724" s="71"/>
      <c r="CP724" s="71"/>
      <c r="CQ724" s="71"/>
      <c r="CR724" s="71"/>
      <c r="CS724" s="71"/>
      <c r="CT724" s="71"/>
      <c r="CU724" s="71"/>
      <c r="CV724" s="71"/>
      <c r="CW724" s="71"/>
      <c r="CX724" s="71"/>
    </row>
    <row r="725" spans="34:102" x14ac:dyDescent="0.25">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c r="BV725" s="71"/>
      <c r="BW725" s="71"/>
      <c r="BX725" s="71"/>
      <c r="BY725" s="71"/>
      <c r="BZ725" s="71"/>
      <c r="CA725" s="71"/>
      <c r="CB725" s="71"/>
      <c r="CC725" s="71"/>
      <c r="CD725" s="71"/>
      <c r="CE725" s="71"/>
      <c r="CF725" s="71"/>
      <c r="CG725" s="71"/>
      <c r="CH725" s="71"/>
      <c r="CI725" s="71"/>
      <c r="CJ725" s="71"/>
      <c r="CK725" s="71"/>
      <c r="CL725" s="71"/>
      <c r="CM725" s="71"/>
      <c r="CN725" s="71"/>
      <c r="CO725" s="71"/>
      <c r="CP725" s="71"/>
      <c r="CQ725" s="71"/>
      <c r="CR725" s="71"/>
      <c r="CS725" s="71"/>
      <c r="CT725" s="71"/>
      <c r="CU725" s="71"/>
      <c r="CV725" s="71"/>
      <c r="CW725" s="71"/>
      <c r="CX725" s="71"/>
    </row>
    <row r="726" spans="34:102" x14ac:dyDescent="0.25">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c r="BV726" s="71"/>
      <c r="BW726" s="71"/>
      <c r="BX726" s="71"/>
      <c r="BY726" s="71"/>
      <c r="BZ726" s="71"/>
      <c r="CA726" s="71"/>
      <c r="CB726" s="71"/>
      <c r="CC726" s="71"/>
      <c r="CD726" s="71"/>
      <c r="CE726" s="71"/>
      <c r="CF726" s="71"/>
      <c r="CG726" s="71"/>
      <c r="CH726" s="71"/>
      <c r="CI726" s="71"/>
      <c r="CJ726" s="71"/>
      <c r="CK726" s="71"/>
      <c r="CL726" s="71"/>
      <c r="CM726" s="71"/>
      <c r="CN726" s="71"/>
      <c r="CO726" s="71"/>
      <c r="CP726" s="71"/>
      <c r="CQ726" s="71"/>
      <c r="CR726" s="71"/>
      <c r="CS726" s="71"/>
      <c r="CT726" s="71"/>
      <c r="CU726" s="71"/>
      <c r="CV726" s="71"/>
      <c r="CW726" s="71"/>
      <c r="CX726" s="71"/>
    </row>
    <row r="727" spans="34:102" x14ac:dyDescent="0.25">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c r="BV727" s="71"/>
      <c r="BW727" s="71"/>
      <c r="BX727" s="71"/>
      <c r="BY727" s="71"/>
      <c r="BZ727" s="71"/>
      <c r="CA727" s="71"/>
      <c r="CB727" s="71"/>
      <c r="CC727" s="71"/>
      <c r="CD727" s="71"/>
      <c r="CE727" s="71"/>
      <c r="CF727" s="71"/>
      <c r="CG727" s="71"/>
      <c r="CH727" s="71"/>
      <c r="CI727" s="71"/>
      <c r="CJ727" s="71"/>
      <c r="CK727" s="71"/>
      <c r="CL727" s="71"/>
      <c r="CM727" s="71"/>
      <c r="CN727" s="71"/>
      <c r="CO727" s="71"/>
      <c r="CP727" s="71"/>
      <c r="CQ727" s="71"/>
      <c r="CR727" s="71"/>
      <c r="CS727" s="71"/>
      <c r="CT727" s="71"/>
      <c r="CU727" s="71"/>
      <c r="CV727" s="71"/>
      <c r="CW727" s="71"/>
      <c r="CX727" s="71"/>
    </row>
    <row r="728" spans="34:102" x14ac:dyDescent="0.25">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c r="BV728" s="71"/>
      <c r="BW728" s="71"/>
      <c r="BX728" s="71"/>
      <c r="BY728" s="71"/>
      <c r="BZ728" s="71"/>
      <c r="CA728" s="71"/>
      <c r="CB728" s="71"/>
      <c r="CC728" s="71"/>
      <c r="CD728" s="71"/>
      <c r="CE728" s="71"/>
      <c r="CF728" s="71"/>
      <c r="CG728" s="71"/>
      <c r="CH728" s="71"/>
      <c r="CI728" s="71"/>
      <c r="CJ728" s="71"/>
      <c r="CK728" s="71"/>
      <c r="CL728" s="71"/>
      <c r="CM728" s="71"/>
      <c r="CN728" s="71"/>
      <c r="CO728" s="71"/>
      <c r="CP728" s="71"/>
      <c r="CQ728" s="71"/>
      <c r="CR728" s="71"/>
      <c r="CS728" s="71"/>
      <c r="CT728" s="71"/>
      <c r="CU728" s="71"/>
      <c r="CV728" s="71"/>
      <c r="CW728" s="71"/>
      <c r="CX728" s="71"/>
    </row>
    <row r="729" spans="34:102" x14ac:dyDescent="0.25">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c r="BV729" s="71"/>
      <c r="BW729" s="71"/>
      <c r="BX729" s="71"/>
      <c r="BY729" s="71"/>
      <c r="BZ729" s="71"/>
      <c r="CA729" s="71"/>
      <c r="CB729" s="71"/>
      <c r="CC729" s="71"/>
      <c r="CD729" s="71"/>
      <c r="CE729" s="71"/>
      <c r="CF729" s="71"/>
      <c r="CG729" s="71"/>
      <c r="CH729" s="71"/>
      <c r="CI729" s="71"/>
      <c r="CJ729" s="71"/>
      <c r="CK729" s="71"/>
      <c r="CL729" s="71"/>
      <c r="CM729" s="71"/>
      <c r="CN729" s="71"/>
      <c r="CO729" s="71"/>
      <c r="CP729" s="71"/>
      <c r="CQ729" s="71"/>
      <c r="CR729" s="71"/>
      <c r="CS729" s="71"/>
      <c r="CT729" s="71"/>
      <c r="CU729" s="71"/>
      <c r="CV729" s="71"/>
      <c r="CW729" s="71"/>
      <c r="CX729" s="71"/>
    </row>
    <row r="730" spans="34:102" x14ac:dyDescent="0.25">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c r="BV730" s="71"/>
      <c r="BW730" s="71"/>
      <c r="BX730" s="71"/>
      <c r="BY730" s="71"/>
      <c r="BZ730" s="71"/>
      <c r="CA730" s="71"/>
      <c r="CB730" s="71"/>
      <c r="CC730" s="71"/>
      <c r="CD730" s="71"/>
      <c r="CE730" s="71"/>
      <c r="CF730" s="71"/>
      <c r="CG730" s="71"/>
      <c r="CH730" s="71"/>
      <c r="CI730" s="71"/>
      <c r="CJ730" s="71"/>
      <c r="CK730" s="71"/>
      <c r="CL730" s="71"/>
      <c r="CM730" s="71"/>
      <c r="CN730" s="71"/>
      <c r="CO730" s="71"/>
      <c r="CP730" s="71"/>
      <c r="CQ730" s="71"/>
      <c r="CR730" s="71"/>
      <c r="CS730" s="71"/>
      <c r="CT730" s="71"/>
      <c r="CU730" s="71"/>
      <c r="CV730" s="71"/>
      <c r="CW730" s="71"/>
      <c r="CX730" s="71"/>
    </row>
    <row r="731" spans="34:102" x14ac:dyDescent="0.25">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c r="BV731" s="71"/>
      <c r="BW731" s="71"/>
      <c r="BX731" s="71"/>
      <c r="BY731" s="71"/>
      <c r="BZ731" s="71"/>
      <c r="CA731" s="71"/>
      <c r="CB731" s="71"/>
      <c r="CC731" s="71"/>
      <c r="CD731" s="71"/>
      <c r="CE731" s="71"/>
      <c r="CF731" s="71"/>
      <c r="CG731" s="71"/>
      <c r="CH731" s="71"/>
      <c r="CI731" s="71"/>
      <c r="CJ731" s="71"/>
      <c r="CK731" s="71"/>
      <c r="CL731" s="71"/>
      <c r="CM731" s="71"/>
      <c r="CN731" s="71"/>
      <c r="CO731" s="71"/>
      <c r="CP731" s="71"/>
      <c r="CQ731" s="71"/>
      <c r="CR731" s="71"/>
      <c r="CS731" s="71"/>
      <c r="CT731" s="71"/>
      <c r="CU731" s="71"/>
      <c r="CV731" s="71"/>
      <c r="CW731" s="71"/>
      <c r="CX731" s="71"/>
    </row>
    <row r="732" spans="34:102" x14ac:dyDescent="0.25">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c r="BV732" s="71"/>
      <c r="BW732" s="71"/>
      <c r="BX732" s="71"/>
      <c r="BY732" s="71"/>
      <c r="BZ732" s="71"/>
      <c r="CA732" s="71"/>
      <c r="CB732" s="71"/>
      <c r="CC732" s="71"/>
      <c r="CD732" s="71"/>
      <c r="CE732" s="71"/>
      <c r="CF732" s="71"/>
      <c r="CG732" s="71"/>
      <c r="CH732" s="71"/>
      <c r="CI732" s="71"/>
      <c r="CJ732" s="71"/>
      <c r="CK732" s="71"/>
      <c r="CL732" s="71"/>
      <c r="CM732" s="71"/>
      <c r="CN732" s="71"/>
      <c r="CO732" s="71"/>
      <c r="CP732" s="71"/>
      <c r="CQ732" s="71"/>
      <c r="CR732" s="71"/>
      <c r="CS732" s="71"/>
      <c r="CT732" s="71"/>
      <c r="CU732" s="71"/>
      <c r="CV732" s="71"/>
      <c r="CW732" s="71"/>
      <c r="CX732" s="71"/>
    </row>
    <row r="733" spans="34:102" x14ac:dyDescent="0.25">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c r="BV733" s="71"/>
      <c r="BW733" s="71"/>
      <c r="BX733" s="71"/>
      <c r="BY733" s="71"/>
      <c r="BZ733" s="71"/>
      <c r="CA733" s="71"/>
      <c r="CB733" s="71"/>
      <c r="CC733" s="71"/>
      <c r="CD733" s="71"/>
      <c r="CE733" s="71"/>
      <c r="CF733" s="71"/>
      <c r="CG733" s="71"/>
      <c r="CH733" s="71"/>
      <c r="CI733" s="71"/>
      <c r="CJ733" s="71"/>
      <c r="CK733" s="71"/>
      <c r="CL733" s="71"/>
      <c r="CM733" s="71"/>
      <c r="CN733" s="71"/>
      <c r="CO733" s="71"/>
      <c r="CP733" s="71"/>
      <c r="CQ733" s="71"/>
      <c r="CR733" s="71"/>
      <c r="CS733" s="71"/>
      <c r="CT733" s="71"/>
      <c r="CU733" s="71"/>
      <c r="CV733" s="71"/>
      <c r="CW733" s="71"/>
      <c r="CX733" s="71"/>
    </row>
    <row r="734" spans="34:102" x14ac:dyDescent="0.25">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c r="BV734" s="71"/>
      <c r="BW734" s="71"/>
      <c r="BX734" s="71"/>
      <c r="BY734" s="71"/>
      <c r="BZ734" s="71"/>
      <c r="CA734" s="71"/>
      <c r="CB734" s="71"/>
      <c r="CC734" s="71"/>
      <c r="CD734" s="71"/>
      <c r="CE734" s="71"/>
      <c r="CF734" s="71"/>
      <c r="CG734" s="71"/>
      <c r="CH734" s="71"/>
      <c r="CI734" s="71"/>
      <c r="CJ734" s="71"/>
      <c r="CK734" s="71"/>
      <c r="CL734" s="71"/>
      <c r="CM734" s="71"/>
      <c r="CN734" s="71"/>
      <c r="CO734" s="71"/>
      <c r="CP734" s="71"/>
      <c r="CQ734" s="71"/>
      <c r="CR734" s="71"/>
      <c r="CS734" s="71"/>
      <c r="CT734" s="71"/>
      <c r="CU734" s="71"/>
      <c r="CV734" s="71"/>
      <c r="CW734" s="71"/>
      <c r="CX734" s="71"/>
    </row>
    <row r="735" spans="34:102" x14ac:dyDescent="0.25">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c r="BV735" s="71"/>
      <c r="BW735" s="71"/>
      <c r="BX735" s="71"/>
      <c r="BY735" s="71"/>
      <c r="BZ735" s="71"/>
      <c r="CA735" s="71"/>
      <c r="CB735" s="71"/>
      <c r="CC735" s="71"/>
      <c r="CD735" s="71"/>
      <c r="CE735" s="71"/>
      <c r="CF735" s="71"/>
      <c r="CG735" s="71"/>
      <c r="CH735" s="71"/>
      <c r="CI735" s="71"/>
      <c r="CJ735" s="71"/>
      <c r="CK735" s="71"/>
      <c r="CL735" s="71"/>
      <c r="CM735" s="71"/>
      <c r="CN735" s="71"/>
      <c r="CO735" s="71"/>
      <c r="CP735" s="71"/>
      <c r="CQ735" s="71"/>
      <c r="CR735" s="71"/>
      <c r="CS735" s="71"/>
      <c r="CT735" s="71"/>
      <c r="CU735" s="71"/>
      <c r="CV735" s="71"/>
      <c r="CW735" s="71"/>
      <c r="CX735" s="71"/>
    </row>
    <row r="736" spans="34:102" x14ac:dyDescent="0.25">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c r="BV736" s="71"/>
      <c r="BW736" s="71"/>
      <c r="BX736" s="71"/>
      <c r="BY736" s="71"/>
      <c r="BZ736" s="71"/>
      <c r="CA736" s="71"/>
      <c r="CB736" s="71"/>
      <c r="CC736" s="71"/>
      <c r="CD736" s="71"/>
      <c r="CE736" s="71"/>
      <c r="CF736" s="71"/>
      <c r="CG736" s="71"/>
      <c r="CH736" s="71"/>
      <c r="CI736" s="71"/>
      <c r="CJ736" s="71"/>
      <c r="CK736" s="71"/>
      <c r="CL736" s="71"/>
      <c r="CM736" s="71"/>
      <c r="CN736" s="71"/>
      <c r="CO736" s="71"/>
      <c r="CP736" s="71"/>
      <c r="CQ736" s="71"/>
      <c r="CR736" s="71"/>
      <c r="CS736" s="71"/>
      <c r="CT736" s="71"/>
      <c r="CU736" s="71"/>
      <c r="CV736" s="71"/>
      <c r="CW736" s="71"/>
      <c r="CX736" s="71"/>
    </row>
    <row r="737" spans="34:102" x14ac:dyDescent="0.25">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c r="BV737" s="71"/>
      <c r="BW737" s="71"/>
      <c r="BX737" s="71"/>
      <c r="BY737" s="71"/>
      <c r="BZ737" s="71"/>
      <c r="CA737" s="71"/>
      <c r="CB737" s="71"/>
      <c r="CC737" s="71"/>
      <c r="CD737" s="71"/>
      <c r="CE737" s="71"/>
      <c r="CF737" s="71"/>
      <c r="CG737" s="71"/>
      <c r="CH737" s="71"/>
      <c r="CI737" s="71"/>
      <c r="CJ737" s="71"/>
      <c r="CK737" s="71"/>
      <c r="CL737" s="71"/>
      <c r="CM737" s="71"/>
      <c r="CN737" s="71"/>
      <c r="CO737" s="71"/>
      <c r="CP737" s="71"/>
      <c r="CQ737" s="71"/>
      <c r="CR737" s="71"/>
      <c r="CS737" s="71"/>
      <c r="CT737" s="71"/>
      <c r="CU737" s="71"/>
      <c r="CV737" s="71"/>
      <c r="CW737" s="71"/>
      <c r="CX737" s="71"/>
    </row>
    <row r="738" spans="34:102" x14ac:dyDescent="0.25">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c r="BV738" s="71"/>
      <c r="BW738" s="71"/>
      <c r="BX738" s="71"/>
      <c r="BY738" s="71"/>
      <c r="BZ738" s="71"/>
      <c r="CA738" s="71"/>
      <c r="CB738" s="71"/>
      <c r="CC738" s="71"/>
      <c r="CD738" s="71"/>
      <c r="CE738" s="71"/>
      <c r="CF738" s="71"/>
      <c r="CG738" s="71"/>
      <c r="CH738" s="71"/>
      <c r="CI738" s="71"/>
      <c r="CJ738" s="71"/>
      <c r="CK738" s="71"/>
      <c r="CL738" s="71"/>
      <c r="CM738" s="71"/>
      <c r="CN738" s="71"/>
      <c r="CO738" s="71"/>
      <c r="CP738" s="71"/>
      <c r="CQ738" s="71"/>
      <c r="CR738" s="71"/>
      <c r="CS738" s="71"/>
      <c r="CT738" s="71"/>
      <c r="CU738" s="71"/>
      <c r="CV738" s="71"/>
      <c r="CW738" s="71"/>
      <c r="CX738" s="71"/>
    </row>
    <row r="739" spans="34:102" x14ac:dyDescent="0.25">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c r="BV739" s="71"/>
      <c r="BW739" s="71"/>
      <c r="BX739" s="71"/>
      <c r="BY739" s="71"/>
      <c r="BZ739" s="71"/>
      <c r="CA739" s="71"/>
      <c r="CB739" s="71"/>
      <c r="CC739" s="71"/>
      <c r="CD739" s="71"/>
      <c r="CE739" s="71"/>
      <c r="CF739" s="71"/>
      <c r="CG739" s="71"/>
      <c r="CH739" s="71"/>
      <c r="CI739" s="71"/>
      <c r="CJ739" s="71"/>
      <c r="CK739" s="71"/>
      <c r="CL739" s="71"/>
      <c r="CM739" s="71"/>
      <c r="CN739" s="71"/>
      <c r="CO739" s="71"/>
      <c r="CP739" s="71"/>
      <c r="CQ739" s="71"/>
      <c r="CR739" s="71"/>
      <c r="CS739" s="71"/>
      <c r="CT739" s="71"/>
      <c r="CU739" s="71"/>
      <c r="CV739" s="71"/>
      <c r="CW739" s="71"/>
      <c r="CX739" s="71"/>
    </row>
    <row r="740" spans="34:102" x14ac:dyDescent="0.25">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c r="BV740" s="71"/>
      <c r="BW740" s="71"/>
      <c r="BX740" s="71"/>
      <c r="BY740" s="71"/>
      <c r="BZ740" s="71"/>
      <c r="CA740" s="71"/>
      <c r="CB740" s="71"/>
      <c r="CC740" s="71"/>
      <c r="CD740" s="71"/>
      <c r="CE740" s="71"/>
      <c r="CF740" s="71"/>
      <c r="CG740" s="71"/>
      <c r="CH740" s="71"/>
      <c r="CI740" s="71"/>
      <c r="CJ740" s="71"/>
      <c r="CK740" s="71"/>
      <c r="CL740" s="71"/>
      <c r="CM740" s="71"/>
      <c r="CN740" s="71"/>
      <c r="CO740" s="71"/>
      <c r="CP740" s="71"/>
      <c r="CQ740" s="71"/>
      <c r="CR740" s="71"/>
      <c r="CS740" s="71"/>
      <c r="CT740" s="71"/>
      <c r="CU740" s="71"/>
      <c r="CV740" s="71"/>
      <c r="CW740" s="71"/>
      <c r="CX740" s="71"/>
    </row>
    <row r="741" spans="34:102" x14ac:dyDescent="0.25">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c r="BV741" s="71"/>
      <c r="BW741" s="71"/>
      <c r="BX741" s="71"/>
      <c r="BY741" s="71"/>
      <c r="BZ741" s="71"/>
      <c r="CA741" s="71"/>
      <c r="CB741" s="71"/>
      <c r="CC741" s="71"/>
      <c r="CD741" s="71"/>
      <c r="CE741" s="71"/>
      <c r="CF741" s="71"/>
      <c r="CG741" s="71"/>
      <c r="CH741" s="71"/>
      <c r="CI741" s="71"/>
      <c r="CJ741" s="71"/>
      <c r="CK741" s="71"/>
      <c r="CL741" s="71"/>
      <c r="CM741" s="71"/>
      <c r="CN741" s="71"/>
      <c r="CO741" s="71"/>
      <c r="CP741" s="71"/>
      <c r="CQ741" s="71"/>
      <c r="CR741" s="71"/>
      <c r="CS741" s="71"/>
      <c r="CT741" s="71"/>
      <c r="CU741" s="71"/>
      <c r="CV741" s="71"/>
      <c r="CW741" s="71"/>
      <c r="CX741" s="71"/>
    </row>
    <row r="742" spans="34:102" x14ac:dyDescent="0.25">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c r="BV742" s="71"/>
      <c r="BW742" s="71"/>
      <c r="BX742" s="71"/>
      <c r="BY742" s="71"/>
      <c r="BZ742" s="71"/>
      <c r="CA742" s="71"/>
      <c r="CB742" s="71"/>
      <c r="CC742" s="71"/>
      <c r="CD742" s="71"/>
      <c r="CE742" s="71"/>
      <c r="CF742" s="71"/>
      <c r="CG742" s="71"/>
      <c r="CH742" s="71"/>
      <c r="CI742" s="71"/>
      <c r="CJ742" s="71"/>
      <c r="CK742" s="71"/>
      <c r="CL742" s="71"/>
      <c r="CM742" s="71"/>
      <c r="CN742" s="71"/>
      <c r="CO742" s="71"/>
      <c r="CP742" s="71"/>
      <c r="CQ742" s="71"/>
      <c r="CR742" s="71"/>
      <c r="CS742" s="71"/>
      <c r="CT742" s="71"/>
      <c r="CU742" s="71"/>
      <c r="CV742" s="71"/>
      <c r="CW742" s="71"/>
      <c r="CX742" s="71"/>
    </row>
    <row r="743" spans="34:102" x14ac:dyDescent="0.25">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c r="BV743" s="71"/>
      <c r="BW743" s="71"/>
      <c r="BX743" s="71"/>
      <c r="BY743" s="71"/>
      <c r="BZ743" s="71"/>
      <c r="CA743" s="71"/>
      <c r="CB743" s="71"/>
      <c r="CC743" s="71"/>
      <c r="CD743" s="71"/>
      <c r="CE743" s="71"/>
      <c r="CF743" s="71"/>
      <c r="CG743" s="71"/>
      <c r="CH743" s="71"/>
      <c r="CI743" s="71"/>
      <c r="CJ743" s="71"/>
      <c r="CK743" s="71"/>
      <c r="CL743" s="71"/>
      <c r="CM743" s="71"/>
      <c r="CN743" s="71"/>
      <c r="CO743" s="71"/>
      <c r="CP743" s="71"/>
      <c r="CQ743" s="71"/>
      <c r="CR743" s="71"/>
      <c r="CS743" s="71"/>
      <c r="CT743" s="71"/>
      <c r="CU743" s="71"/>
      <c r="CV743" s="71"/>
      <c r="CW743" s="71"/>
      <c r="CX743" s="71"/>
    </row>
    <row r="744" spans="34:102" x14ac:dyDescent="0.25">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c r="BV744" s="71"/>
      <c r="BW744" s="71"/>
      <c r="BX744" s="71"/>
      <c r="BY744" s="71"/>
      <c r="BZ744" s="71"/>
      <c r="CA744" s="71"/>
      <c r="CB744" s="71"/>
      <c r="CC744" s="71"/>
      <c r="CD744" s="71"/>
      <c r="CE744" s="71"/>
      <c r="CF744" s="71"/>
      <c r="CG744" s="71"/>
      <c r="CH744" s="71"/>
      <c r="CI744" s="71"/>
      <c r="CJ744" s="71"/>
      <c r="CK744" s="71"/>
      <c r="CL744" s="71"/>
      <c r="CM744" s="71"/>
      <c r="CN744" s="71"/>
      <c r="CO744" s="71"/>
      <c r="CP744" s="71"/>
      <c r="CQ744" s="71"/>
      <c r="CR744" s="71"/>
      <c r="CS744" s="71"/>
      <c r="CT744" s="71"/>
      <c r="CU744" s="71"/>
      <c r="CV744" s="71"/>
      <c r="CW744" s="71"/>
      <c r="CX744" s="71"/>
    </row>
    <row r="745" spans="34:102" x14ac:dyDescent="0.25">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c r="BV745" s="71"/>
      <c r="BW745" s="71"/>
      <c r="BX745" s="71"/>
      <c r="BY745" s="71"/>
      <c r="BZ745" s="71"/>
      <c r="CA745" s="71"/>
      <c r="CB745" s="71"/>
      <c r="CC745" s="71"/>
      <c r="CD745" s="71"/>
      <c r="CE745" s="71"/>
      <c r="CF745" s="71"/>
      <c r="CG745" s="71"/>
      <c r="CH745" s="71"/>
      <c r="CI745" s="71"/>
      <c r="CJ745" s="71"/>
      <c r="CK745" s="71"/>
      <c r="CL745" s="71"/>
      <c r="CM745" s="71"/>
      <c r="CN745" s="71"/>
      <c r="CO745" s="71"/>
      <c r="CP745" s="71"/>
      <c r="CQ745" s="71"/>
      <c r="CR745" s="71"/>
      <c r="CS745" s="71"/>
      <c r="CT745" s="71"/>
      <c r="CU745" s="71"/>
      <c r="CV745" s="71"/>
      <c r="CW745" s="71"/>
      <c r="CX745" s="71"/>
    </row>
    <row r="746" spans="34:102" x14ac:dyDescent="0.25">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c r="BV746" s="71"/>
      <c r="BW746" s="71"/>
      <c r="BX746" s="71"/>
      <c r="BY746" s="71"/>
      <c r="BZ746" s="71"/>
      <c r="CA746" s="71"/>
      <c r="CB746" s="71"/>
      <c r="CC746" s="71"/>
      <c r="CD746" s="71"/>
      <c r="CE746" s="71"/>
      <c r="CF746" s="71"/>
      <c r="CG746" s="71"/>
      <c r="CH746" s="71"/>
      <c r="CI746" s="71"/>
      <c r="CJ746" s="71"/>
      <c r="CK746" s="71"/>
      <c r="CL746" s="71"/>
      <c r="CM746" s="71"/>
      <c r="CN746" s="71"/>
      <c r="CO746" s="71"/>
      <c r="CP746" s="71"/>
      <c r="CQ746" s="71"/>
      <c r="CR746" s="71"/>
      <c r="CS746" s="71"/>
      <c r="CT746" s="71"/>
      <c r="CU746" s="71"/>
      <c r="CV746" s="71"/>
      <c r="CW746" s="71"/>
      <c r="CX746" s="71"/>
    </row>
    <row r="747" spans="34:102" x14ac:dyDescent="0.25">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c r="BV747" s="71"/>
      <c r="BW747" s="71"/>
      <c r="BX747" s="71"/>
      <c r="BY747" s="71"/>
      <c r="BZ747" s="71"/>
      <c r="CA747" s="71"/>
      <c r="CB747" s="71"/>
      <c r="CC747" s="71"/>
      <c r="CD747" s="71"/>
      <c r="CE747" s="71"/>
      <c r="CF747" s="71"/>
      <c r="CG747" s="71"/>
      <c r="CH747" s="71"/>
      <c r="CI747" s="71"/>
      <c r="CJ747" s="71"/>
      <c r="CK747" s="71"/>
      <c r="CL747" s="71"/>
      <c r="CM747" s="71"/>
      <c r="CN747" s="71"/>
      <c r="CO747" s="71"/>
      <c r="CP747" s="71"/>
      <c r="CQ747" s="71"/>
      <c r="CR747" s="71"/>
      <c r="CS747" s="71"/>
      <c r="CT747" s="71"/>
      <c r="CU747" s="71"/>
      <c r="CV747" s="71"/>
      <c r="CW747" s="71"/>
      <c r="CX747" s="71"/>
    </row>
    <row r="748" spans="34:102" x14ac:dyDescent="0.25">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c r="BV748" s="71"/>
      <c r="BW748" s="71"/>
      <c r="BX748" s="71"/>
      <c r="BY748" s="71"/>
      <c r="BZ748" s="71"/>
      <c r="CA748" s="71"/>
      <c r="CB748" s="71"/>
      <c r="CC748" s="71"/>
      <c r="CD748" s="71"/>
      <c r="CE748" s="71"/>
      <c r="CF748" s="71"/>
      <c r="CG748" s="71"/>
      <c r="CH748" s="71"/>
      <c r="CI748" s="71"/>
      <c r="CJ748" s="71"/>
      <c r="CK748" s="71"/>
      <c r="CL748" s="71"/>
      <c r="CM748" s="71"/>
      <c r="CN748" s="71"/>
      <c r="CO748" s="71"/>
      <c r="CP748" s="71"/>
      <c r="CQ748" s="71"/>
      <c r="CR748" s="71"/>
      <c r="CS748" s="71"/>
      <c r="CT748" s="71"/>
      <c r="CU748" s="71"/>
      <c r="CV748" s="71"/>
      <c r="CW748" s="71"/>
      <c r="CX748" s="71"/>
    </row>
    <row r="749" spans="34:102" x14ac:dyDescent="0.25">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c r="BV749" s="71"/>
      <c r="BW749" s="71"/>
      <c r="BX749" s="71"/>
      <c r="BY749" s="71"/>
      <c r="BZ749" s="71"/>
      <c r="CA749" s="71"/>
      <c r="CB749" s="71"/>
      <c r="CC749" s="71"/>
      <c r="CD749" s="71"/>
      <c r="CE749" s="71"/>
      <c r="CF749" s="71"/>
      <c r="CG749" s="71"/>
      <c r="CH749" s="71"/>
      <c r="CI749" s="71"/>
      <c r="CJ749" s="71"/>
      <c r="CK749" s="71"/>
      <c r="CL749" s="71"/>
      <c r="CM749" s="71"/>
      <c r="CN749" s="71"/>
      <c r="CO749" s="71"/>
      <c r="CP749" s="71"/>
      <c r="CQ749" s="71"/>
      <c r="CR749" s="71"/>
      <c r="CS749" s="71"/>
      <c r="CT749" s="71"/>
      <c r="CU749" s="71"/>
      <c r="CV749" s="71"/>
      <c r="CW749" s="71"/>
      <c r="CX749" s="71"/>
    </row>
    <row r="750" spans="34:102" x14ac:dyDescent="0.25">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c r="BV750" s="71"/>
      <c r="BW750" s="71"/>
      <c r="BX750" s="71"/>
      <c r="BY750" s="71"/>
      <c r="BZ750" s="71"/>
      <c r="CA750" s="71"/>
      <c r="CB750" s="71"/>
      <c r="CC750" s="71"/>
      <c r="CD750" s="71"/>
      <c r="CE750" s="71"/>
      <c r="CF750" s="71"/>
      <c r="CG750" s="71"/>
      <c r="CH750" s="71"/>
      <c r="CI750" s="71"/>
      <c r="CJ750" s="71"/>
      <c r="CK750" s="71"/>
      <c r="CL750" s="71"/>
      <c r="CM750" s="71"/>
      <c r="CN750" s="71"/>
      <c r="CO750" s="71"/>
      <c r="CP750" s="71"/>
      <c r="CQ750" s="71"/>
      <c r="CR750" s="71"/>
      <c r="CS750" s="71"/>
      <c r="CT750" s="71"/>
      <c r="CU750" s="71"/>
      <c r="CV750" s="71"/>
      <c r="CW750" s="71"/>
      <c r="CX750" s="71"/>
    </row>
    <row r="751" spans="34:102" x14ac:dyDescent="0.25">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c r="BV751" s="71"/>
      <c r="BW751" s="71"/>
      <c r="BX751" s="71"/>
      <c r="BY751" s="71"/>
      <c r="BZ751" s="71"/>
      <c r="CA751" s="71"/>
      <c r="CB751" s="71"/>
      <c r="CC751" s="71"/>
      <c r="CD751" s="71"/>
      <c r="CE751" s="71"/>
      <c r="CF751" s="71"/>
      <c r="CG751" s="71"/>
      <c r="CH751" s="71"/>
      <c r="CI751" s="71"/>
      <c r="CJ751" s="71"/>
      <c r="CK751" s="71"/>
      <c r="CL751" s="71"/>
      <c r="CM751" s="71"/>
      <c r="CN751" s="71"/>
      <c r="CO751" s="71"/>
      <c r="CP751" s="71"/>
      <c r="CQ751" s="71"/>
      <c r="CR751" s="71"/>
      <c r="CS751" s="71"/>
      <c r="CT751" s="71"/>
      <c r="CU751" s="71"/>
      <c r="CV751" s="71"/>
      <c r="CW751" s="71"/>
      <c r="CX751" s="71"/>
    </row>
    <row r="752" spans="34:102" x14ac:dyDescent="0.25">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c r="BV752" s="71"/>
      <c r="BW752" s="71"/>
      <c r="BX752" s="71"/>
      <c r="BY752" s="71"/>
      <c r="BZ752" s="71"/>
      <c r="CA752" s="71"/>
      <c r="CB752" s="71"/>
      <c r="CC752" s="71"/>
      <c r="CD752" s="71"/>
      <c r="CE752" s="71"/>
      <c r="CF752" s="71"/>
      <c r="CG752" s="71"/>
      <c r="CH752" s="71"/>
      <c r="CI752" s="71"/>
      <c r="CJ752" s="71"/>
      <c r="CK752" s="71"/>
      <c r="CL752" s="71"/>
      <c r="CM752" s="71"/>
      <c r="CN752" s="71"/>
      <c r="CO752" s="71"/>
      <c r="CP752" s="71"/>
      <c r="CQ752" s="71"/>
      <c r="CR752" s="71"/>
      <c r="CS752" s="71"/>
      <c r="CT752" s="71"/>
      <c r="CU752" s="71"/>
      <c r="CV752" s="71"/>
      <c r="CW752" s="71"/>
      <c r="CX752" s="71"/>
    </row>
    <row r="753" spans="34:102" x14ac:dyDescent="0.25">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c r="BV753" s="71"/>
      <c r="BW753" s="71"/>
      <c r="BX753" s="71"/>
      <c r="BY753" s="71"/>
      <c r="BZ753" s="71"/>
      <c r="CA753" s="71"/>
      <c r="CB753" s="71"/>
      <c r="CC753" s="71"/>
      <c r="CD753" s="71"/>
      <c r="CE753" s="71"/>
      <c r="CF753" s="71"/>
      <c r="CG753" s="71"/>
      <c r="CH753" s="71"/>
      <c r="CI753" s="71"/>
      <c r="CJ753" s="71"/>
      <c r="CK753" s="71"/>
      <c r="CL753" s="71"/>
      <c r="CM753" s="71"/>
      <c r="CN753" s="71"/>
      <c r="CO753" s="71"/>
      <c r="CP753" s="71"/>
      <c r="CQ753" s="71"/>
      <c r="CR753" s="71"/>
      <c r="CS753" s="71"/>
      <c r="CT753" s="71"/>
      <c r="CU753" s="71"/>
      <c r="CV753" s="71"/>
      <c r="CW753" s="71"/>
      <c r="CX753" s="71"/>
    </row>
    <row r="754" spans="34:102" x14ac:dyDescent="0.25">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c r="BV754" s="71"/>
      <c r="BW754" s="71"/>
      <c r="BX754" s="71"/>
      <c r="BY754" s="71"/>
      <c r="BZ754" s="71"/>
      <c r="CA754" s="71"/>
      <c r="CB754" s="71"/>
      <c r="CC754" s="71"/>
      <c r="CD754" s="71"/>
      <c r="CE754" s="71"/>
      <c r="CF754" s="71"/>
      <c r="CG754" s="71"/>
      <c r="CH754" s="71"/>
      <c r="CI754" s="71"/>
      <c r="CJ754" s="71"/>
      <c r="CK754" s="71"/>
      <c r="CL754" s="71"/>
      <c r="CM754" s="71"/>
      <c r="CN754" s="71"/>
      <c r="CO754" s="71"/>
      <c r="CP754" s="71"/>
      <c r="CQ754" s="71"/>
      <c r="CR754" s="71"/>
      <c r="CS754" s="71"/>
      <c r="CT754" s="71"/>
      <c r="CU754" s="71"/>
      <c r="CV754" s="71"/>
      <c r="CW754" s="71"/>
      <c r="CX754" s="71"/>
    </row>
    <row r="755" spans="34:102" x14ac:dyDescent="0.25">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c r="BV755" s="71"/>
      <c r="BW755" s="71"/>
      <c r="BX755" s="71"/>
      <c r="BY755" s="71"/>
      <c r="BZ755" s="71"/>
      <c r="CA755" s="71"/>
      <c r="CB755" s="71"/>
      <c r="CC755" s="71"/>
      <c r="CD755" s="71"/>
      <c r="CE755" s="71"/>
      <c r="CF755" s="71"/>
      <c r="CG755" s="71"/>
      <c r="CH755" s="71"/>
      <c r="CI755" s="71"/>
      <c r="CJ755" s="71"/>
      <c r="CK755" s="71"/>
      <c r="CL755" s="71"/>
      <c r="CM755" s="71"/>
      <c r="CN755" s="71"/>
      <c r="CO755" s="71"/>
      <c r="CP755" s="71"/>
      <c r="CQ755" s="71"/>
      <c r="CR755" s="71"/>
      <c r="CS755" s="71"/>
      <c r="CT755" s="71"/>
      <c r="CU755" s="71"/>
      <c r="CV755" s="71"/>
      <c r="CW755" s="71"/>
      <c r="CX755" s="71"/>
    </row>
    <row r="756" spans="34:102" x14ac:dyDescent="0.25">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c r="BV756" s="71"/>
      <c r="BW756" s="71"/>
      <c r="BX756" s="71"/>
      <c r="BY756" s="71"/>
      <c r="BZ756" s="71"/>
      <c r="CA756" s="71"/>
      <c r="CB756" s="71"/>
      <c r="CC756" s="71"/>
      <c r="CD756" s="71"/>
      <c r="CE756" s="71"/>
      <c r="CF756" s="71"/>
      <c r="CG756" s="71"/>
      <c r="CH756" s="71"/>
      <c r="CI756" s="71"/>
      <c r="CJ756" s="71"/>
      <c r="CK756" s="71"/>
      <c r="CL756" s="71"/>
      <c r="CM756" s="71"/>
      <c r="CN756" s="71"/>
      <c r="CO756" s="71"/>
      <c r="CP756" s="71"/>
      <c r="CQ756" s="71"/>
      <c r="CR756" s="71"/>
      <c r="CS756" s="71"/>
      <c r="CT756" s="71"/>
      <c r="CU756" s="71"/>
      <c r="CV756" s="71"/>
      <c r="CW756" s="71"/>
      <c r="CX756" s="71"/>
    </row>
    <row r="757" spans="34:102" x14ac:dyDescent="0.25">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c r="BV757" s="71"/>
      <c r="BW757" s="71"/>
      <c r="BX757" s="71"/>
      <c r="BY757" s="71"/>
      <c r="BZ757" s="71"/>
      <c r="CA757" s="71"/>
      <c r="CB757" s="71"/>
      <c r="CC757" s="71"/>
      <c r="CD757" s="71"/>
      <c r="CE757" s="71"/>
      <c r="CF757" s="71"/>
      <c r="CG757" s="71"/>
      <c r="CH757" s="71"/>
      <c r="CI757" s="71"/>
      <c r="CJ757" s="71"/>
      <c r="CK757" s="71"/>
      <c r="CL757" s="71"/>
      <c r="CM757" s="71"/>
      <c r="CN757" s="71"/>
      <c r="CO757" s="71"/>
      <c r="CP757" s="71"/>
      <c r="CQ757" s="71"/>
      <c r="CR757" s="71"/>
      <c r="CS757" s="71"/>
      <c r="CT757" s="71"/>
      <c r="CU757" s="71"/>
      <c r="CV757" s="71"/>
      <c r="CW757" s="71"/>
      <c r="CX757" s="71"/>
    </row>
    <row r="758" spans="34:102" x14ac:dyDescent="0.25">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c r="BV758" s="71"/>
      <c r="BW758" s="71"/>
      <c r="BX758" s="71"/>
      <c r="BY758" s="71"/>
      <c r="BZ758" s="71"/>
      <c r="CA758" s="71"/>
      <c r="CB758" s="71"/>
      <c r="CC758" s="71"/>
      <c r="CD758" s="71"/>
      <c r="CE758" s="71"/>
      <c r="CF758" s="71"/>
      <c r="CG758" s="71"/>
      <c r="CH758" s="71"/>
      <c r="CI758" s="71"/>
      <c r="CJ758" s="71"/>
      <c r="CK758" s="71"/>
      <c r="CL758" s="71"/>
      <c r="CM758" s="71"/>
      <c r="CN758" s="71"/>
      <c r="CO758" s="71"/>
      <c r="CP758" s="71"/>
      <c r="CQ758" s="71"/>
      <c r="CR758" s="71"/>
      <c r="CS758" s="71"/>
      <c r="CT758" s="71"/>
      <c r="CU758" s="71"/>
      <c r="CV758" s="71"/>
      <c r="CW758" s="71"/>
      <c r="CX758" s="71"/>
    </row>
    <row r="759" spans="34:102" x14ac:dyDescent="0.25">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c r="BV759" s="71"/>
      <c r="BW759" s="71"/>
      <c r="BX759" s="71"/>
      <c r="BY759" s="71"/>
      <c r="BZ759" s="71"/>
      <c r="CA759" s="71"/>
      <c r="CB759" s="71"/>
      <c r="CC759" s="71"/>
      <c r="CD759" s="71"/>
      <c r="CE759" s="71"/>
      <c r="CF759" s="71"/>
      <c r="CG759" s="71"/>
      <c r="CH759" s="71"/>
      <c r="CI759" s="71"/>
      <c r="CJ759" s="71"/>
      <c r="CK759" s="71"/>
      <c r="CL759" s="71"/>
      <c r="CM759" s="71"/>
      <c r="CN759" s="71"/>
      <c r="CO759" s="71"/>
      <c r="CP759" s="71"/>
      <c r="CQ759" s="71"/>
      <c r="CR759" s="71"/>
      <c r="CS759" s="71"/>
      <c r="CT759" s="71"/>
      <c r="CU759" s="71"/>
      <c r="CV759" s="71"/>
      <c r="CW759" s="71"/>
      <c r="CX759" s="71"/>
    </row>
    <row r="760" spans="34:102" x14ac:dyDescent="0.25">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c r="BV760" s="71"/>
      <c r="BW760" s="71"/>
      <c r="BX760" s="71"/>
      <c r="BY760" s="71"/>
      <c r="BZ760" s="71"/>
      <c r="CA760" s="71"/>
      <c r="CB760" s="71"/>
      <c r="CC760" s="71"/>
      <c r="CD760" s="71"/>
      <c r="CE760" s="71"/>
      <c r="CF760" s="71"/>
      <c r="CG760" s="71"/>
      <c r="CH760" s="71"/>
      <c r="CI760" s="71"/>
      <c r="CJ760" s="71"/>
      <c r="CK760" s="71"/>
      <c r="CL760" s="71"/>
      <c r="CM760" s="71"/>
      <c r="CN760" s="71"/>
      <c r="CO760" s="71"/>
      <c r="CP760" s="71"/>
      <c r="CQ760" s="71"/>
      <c r="CR760" s="71"/>
      <c r="CS760" s="71"/>
      <c r="CT760" s="71"/>
      <c r="CU760" s="71"/>
      <c r="CV760" s="71"/>
      <c r="CW760" s="71"/>
      <c r="CX760" s="71"/>
    </row>
    <row r="761" spans="34:102" x14ac:dyDescent="0.25">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c r="BV761" s="71"/>
      <c r="BW761" s="71"/>
      <c r="BX761" s="71"/>
      <c r="BY761" s="71"/>
      <c r="BZ761" s="71"/>
      <c r="CA761" s="71"/>
      <c r="CB761" s="71"/>
      <c r="CC761" s="71"/>
      <c r="CD761" s="71"/>
      <c r="CE761" s="71"/>
      <c r="CF761" s="71"/>
      <c r="CG761" s="71"/>
      <c r="CH761" s="71"/>
      <c r="CI761" s="71"/>
      <c r="CJ761" s="71"/>
      <c r="CK761" s="71"/>
      <c r="CL761" s="71"/>
      <c r="CM761" s="71"/>
      <c r="CN761" s="71"/>
      <c r="CO761" s="71"/>
      <c r="CP761" s="71"/>
      <c r="CQ761" s="71"/>
      <c r="CR761" s="71"/>
      <c r="CS761" s="71"/>
      <c r="CT761" s="71"/>
      <c r="CU761" s="71"/>
      <c r="CV761" s="71"/>
      <c r="CW761" s="71"/>
      <c r="CX761" s="71"/>
    </row>
    <row r="762" spans="34:102" x14ac:dyDescent="0.25">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c r="BV762" s="71"/>
      <c r="BW762" s="71"/>
      <c r="BX762" s="71"/>
      <c r="BY762" s="71"/>
      <c r="BZ762" s="71"/>
      <c r="CA762" s="71"/>
      <c r="CB762" s="71"/>
      <c r="CC762" s="71"/>
      <c r="CD762" s="71"/>
      <c r="CE762" s="71"/>
      <c r="CF762" s="71"/>
      <c r="CG762" s="71"/>
      <c r="CH762" s="71"/>
      <c r="CI762" s="71"/>
      <c r="CJ762" s="71"/>
      <c r="CK762" s="71"/>
      <c r="CL762" s="71"/>
      <c r="CM762" s="71"/>
      <c r="CN762" s="71"/>
      <c r="CO762" s="71"/>
      <c r="CP762" s="71"/>
      <c r="CQ762" s="71"/>
      <c r="CR762" s="71"/>
      <c r="CS762" s="71"/>
      <c r="CT762" s="71"/>
      <c r="CU762" s="71"/>
      <c r="CV762" s="71"/>
      <c r="CW762" s="71"/>
      <c r="CX762" s="71"/>
    </row>
    <row r="763" spans="34:102" x14ac:dyDescent="0.25">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c r="BV763" s="71"/>
      <c r="BW763" s="71"/>
      <c r="BX763" s="71"/>
      <c r="BY763" s="71"/>
      <c r="BZ763" s="71"/>
      <c r="CA763" s="71"/>
      <c r="CB763" s="71"/>
      <c r="CC763" s="71"/>
      <c r="CD763" s="71"/>
      <c r="CE763" s="71"/>
      <c r="CF763" s="71"/>
      <c r="CG763" s="71"/>
      <c r="CH763" s="71"/>
      <c r="CI763" s="71"/>
      <c r="CJ763" s="71"/>
      <c r="CK763" s="71"/>
      <c r="CL763" s="71"/>
      <c r="CM763" s="71"/>
      <c r="CN763" s="71"/>
      <c r="CO763" s="71"/>
      <c r="CP763" s="71"/>
      <c r="CQ763" s="71"/>
      <c r="CR763" s="71"/>
      <c r="CS763" s="71"/>
      <c r="CT763" s="71"/>
      <c r="CU763" s="71"/>
      <c r="CV763" s="71"/>
      <c r="CW763" s="71"/>
      <c r="CX763" s="71"/>
    </row>
    <row r="764" spans="34:102" x14ac:dyDescent="0.25">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c r="BV764" s="71"/>
      <c r="BW764" s="71"/>
      <c r="BX764" s="71"/>
      <c r="BY764" s="71"/>
      <c r="BZ764" s="71"/>
      <c r="CA764" s="71"/>
      <c r="CB764" s="71"/>
      <c r="CC764" s="71"/>
      <c r="CD764" s="71"/>
      <c r="CE764" s="71"/>
      <c r="CF764" s="71"/>
      <c r="CG764" s="71"/>
      <c r="CH764" s="71"/>
      <c r="CI764" s="71"/>
      <c r="CJ764" s="71"/>
      <c r="CK764" s="71"/>
      <c r="CL764" s="71"/>
      <c r="CM764" s="71"/>
      <c r="CN764" s="71"/>
      <c r="CO764" s="71"/>
      <c r="CP764" s="71"/>
      <c r="CQ764" s="71"/>
      <c r="CR764" s="71"/>
      <c r="CS764" s="71"/>
      <c r="CT764" s="71"/>
      <c r="CU764" s="71"/>
      <c r="CV764" s="71"/>
      <c r="CW764" s="71"/>
      <c r="CX764" s="71"/>
    </row>
    <row r="765" spans="34:102" x14ac:dyDescent="0.25">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c r="BV765" s="71"/>
      <c r="BW765" s="71"/>
      <c r="BX765" s="71"/>
      <c r="BY765" s="71"/>
      <c r="BZ765" s="71"/>
      <c r="CA765" s="71"/>
      <c r="CB765" s="71"/>
      <c r="CC765" s="71"/>
      <c r="CD765" s="71"/>
      <c r="CE765" s="71"/>
      <c r="CF765" s="71"/>
      <c r="CG765" s="71"/>
      <c r="CH765" s="71"/>
      <c r="CI765" s="71"/>
      <c r="CJ765" s="71"/>
      <c r="CK765" s="71"/>
      <c r="CL765" s="71"/>
      <c r="CM765" s="71"/>
      <c r="CN765" s="71"/>
      <c r="CO765" s="71"/>
      <c r="CP765" s="71"/>
      <c r="CQ765" s="71"/>
      <c r="CR765" s="71"/>
      <c r="CS765" s="71"/>
      <c r="CT765" s="71"/>
      <c r="CU765" s="71"/>
      <c r="CV765" s="71"/>
      <c r="CW765" s="71"/>
      <c r="CX765" s="71"/>
    </row>
    <row r="766" spans="34:102" x14ac:dyDescent="0.25">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c r="BV766" s="71"/>
      <c r="BW766" s="71"/>
      <c r="BX766" s="71"/>
      <c r="BY766" s="71"/>
      <c r="BZ766" s="71"/>
      <c r="CA766" s="71"/>
      <c r="CB766" s="71"/>
      <c r="CC766" s="71"/>
      <c r="CD766" s="71"/>
      <c r="CE766" s="71"/>
      <c r="CF766" s="71"/>
      <c r="CG766" s="71"/>
      <c r="CH766" s="71"/>
      <c r="CI766" s="71"/>
      <c r="CJ766" s="71"/>
      <c r="CK766" s="71"/>
      <c r="CL766" s="71"/>
      <c r="CM766" s="71"/>
      <c r="CN766" s="71"/>
      <c r="CO766" s="71"/>
      <c r="CP766" s="71"/>
      <c r="CQ766" s="71"/>
      <c r="CR766" s="71"/>
      <c r="CS766" s="71"/>
      <c r="CT766" s="71"/>
      <c r="CU766" s="71"/>
      <c r="CV766" s="71"/>
      <c r="CW766" s="71"/>
      <c r="CX766" s="71"/>
    </row>
    <row r="767" spans="34:102" x14ac:dyDescent="0.25">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c r="BV767" s="71"/>
      <c r="BW767" s="71"/>
      <c r="BX767" s="71"/>
      <c r="BY767" s="71"/>
      <c r="BZ767" s="71"/>
      <c r="CA767" s="71"/>
      <c r="CB767" s="71"/>
      <c r="CC767" s="71"/>
      <c r="CD767" s="71"/>
      <c r="CE767" s="71"/>
      <c r="CF767" s="71"/>
      <c r="CG767" s="71"/>
      <c r="CH767" s="71"/>
      <c r="CI767" s="71"/>
      <c r="CJ767" s="71"/>
      <c r="CK767" s="71"/>
      <c r="CL767" s="71"/>
      <c r="CM767" s="71"/>
      <c r="CN767" s="71"/>
      <c r="CO767" s="71"/>
      <c r="CP767" s="71"/>
      <c r="CQ767" s="71"/>
      <c r="CR767" s="71"/>
      <c r="CS767" s="71"/>
      <c r="CT767" s="71"/>
      <c r="CU767" s="71"/>
      <c r="CV767" s="71"/>
      <c r="CW767" s="71"/>
      <c r="CX767" s="71"/>
    </row>
    <row r="768" spans="34:102" x14ac:dyDescent="0.25">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c r="BV768" s="71"/>
      <c r="BW768" s="71"/>
      <c r="BX768" s="71"/>
      <c r="BY768" s="71"/>
      <c r="BZ768" s="71"/>
      <c r="CA768" s="71"/>
      <c r="CB768" s="71"/>
      <c r="CC768" s="71"/>
      <c r="CD768" s="71"/>
      <c r="CE768" s="71"/>
      <c r="CF768" s="71"/>
      <c r="CG768" s="71"/>
      <c r="CH768" s="71"/>
      <c r="CI768" s="71"/>
      <c r="CJ768" s="71"/>
      <c r="CK768" s="71"/>
      <c r="CL768" s="71"/>
      <c r="CM768" s="71"/>
      <c r="CN768" s="71"/>
      <c r="CO768" s="71"/>
      <c r="CP768" s="71"/>
      <c r="CQ768" s="71"/>
      <c r="CR768" s="71"/>
      <c r="CS768" s="71"/>
      <c r="CT768" s="71"/>
      <c r="CU768" s="71"/>
      <c r="CV768" s="71"/>
      <c r="CW768" s="71"/>
      <c r="CX768" s="71"/>
    </row>
    <row r="769" spans="34:102" x14ac:dyDescent="0.25">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c r="BV769" s="71"/>
      <c r="BW769" s="71"/>
      <c r="BX769" s="71"/>
      <c r="BY769" s="71"/>
      <c r="BZ769" s="71"/>
      <c r="CA769" s="71"/>
      <c r="CB769" s="71"/>
      <c r="CC769" s="71"/>
      <c r="CD769" s="71"/>
      <c r="CE769" s="71"/>
      <c r="CF769" s="71"/>
      <c r="CG769" s="71"/>
      <c r="CH769" s="71"/>
      <c r="CI769" s="71"/>
      <c r="CJ769" s="71"/>
      <c r="CK769" s="71"/>
      <c r="CL769" s="71"/>
      <c r="CM769" s="71"/>
      <c r="CN769" s="71"/>
      <c r="CO769" s="71"/>
      <c r="CP769" s="71"/>
      <c r="CQ769" s="71"/>
      <c r="CR769" s="71"/>
      <c r="CS769" s="71"/>
      <c r="CT769" s="71"/>
      <c r="CU769" s="71"/>
      <c r="CV769" s="71"/>
      <c r="CW769" s="71"/>
      <c r="CX769" s="71"/>
    </row>
    <row r="770" spans="34:102" x14ac:dyDescent="0.25">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c r="BV770" s="71"/>
      <c r="BW770" s="71"/>
      <c r="BX770" s="71"/>
      <c r="BY770" s="71"/>
      <c r="BZ770" s="71"/>
      <c r="CA770" s="71"/>
      <c r="CB770" s="71"/>
      <c r="CC770" s="71"/>
      <c r="CD770" s="71"/>
      <c r="CE770" s="71"/>
      <c r="CF770" s="71"/>
      <c r="CG770" s="71"/>
      <c r="CH770" s="71"/>
      <c r="CI770" s="71"/>
      <c r="CJ770" s="71"/>
      <c r="CK770" s="71"/>
      <c r="CL770" s="71"/>
      <c r="CM770" s="71"/>
      <c r="CN770" s="71"/>
      <c r="CO770" s="71"/>
      <c r="CP770" s="71"/>
      <c r="CQ770" s="71"/>
      <c r="CR770" s="71"/>
      <c r="CS770" s="71"/>
      <c r="CT770" s="71"/>
      <c r="CU770" s="71"/>
      <c r="CV770" s="71"/>
      <c r="CW770" s="71"/>
      <c r="CX770" s="71"/>
    </row>
    <row r="771" spans="34:102" x14ac:dyDescent="0.25">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c r="BV771" s="71"/>
      <c r="BW771" s="71"/>
      <c r="BX771" s="71"/>
      <c r="BY771" s="71"/>
      <c r="BZ771" s="71"/>
      <c r="CA771" s="71"/>
      <c r="CB771" s="71"/>
      <c r="CC771" s="71"/>
      <c r="CD771" s="71"/>
      <c r="CE771" s="71"/>
      <c r="CF771" s="71"/>
      <c r="CG771" s="71"/>
      <c r="CH771" s="71"/>
      <c r="CI771" s="71"/>
      <c r="CJ771" s="71"/>
      <c r="CK771" s="71"/>
      <c r="CL771" s="71"/>
      <c r="CM771" s="71"/>
      <c r="CN771" s="71"/>
      <c r="CO771" s="71"/>
      <c r="CP771" s="71"/>
      <c r="CQ771" s="71"/>
      <c r="CR771" s="71"/>
      <c r="CS771" s="71"/>
      <c r="CT771" s="71"/>
      <c r="CU771" s="71"/>
      <c r="CV771" s="71"/>
      <c r="CW771" s="71"/>
      <c r="CX771" s="71"/>
    </row>
    <row r="772" spans="34:102" x14ac:dyDescent="0.25">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c r="BV772" s="71"/>
      <c r="BW772" s="71"/>
      <c r="BX772" s="71"/>
      <c r="BY772" s="71"/>
      <c r="BZ772" s="71"/>
      <c r="CA772" s="71"/>
      <c r="CB772" s="71"/>
      <c r="CC772" s="71"/>
      <c r="CD772" s="71"/>
      <c r="CE772" s="71"/>
      <c r="CF772" s="71"/>
      <c r="CG772" s="71"/>
      <c r="CH772" s="71"/>
      <c r="CI772" s="71"/>
      <c r="CJ772" s="71"/>
      <c r="CK772" s="71"/>
      <c r="CL772" s="71"/>
      <c r="CM772" s="71"/>
      <c r="CN772" s="71"/>
      <c r="CO772" s="71"/>
      <c r="CP772" s="71"/>
      <c r="CQ772" s="71"/>
      <c r="CR772" s="71"/>
      <c r="CS772" s="71"/>
      <c r="CT772" s="71"/>
      <c r="CU772" s="71"/>
      <c r="CV772" s="71"/>
      <c r="CW772" s="71"/>
      <c r="CX772" s="71"/>
    </row>
    <row r="773" spans="34:102" x14ac:dyDescent="0.25">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c r="BV773" s="71"/>
      <c r="BW773" s="71"/>
      <c r="BX773" s="71"/>
      <c r="BY773" s="71"/>
      <c r="BZ773" s="71"/>
      <c r="CA773" s="71"/>
      <c r="CB773" s="71"/>
      <c r="CC773" s="71"/>
      <c r="CD773" s="71"/>
      <c r="CE773" s="71"/>
      <c r="CF773" s="71"/>
      <c r="CG773" s="71"/>
      <c r="CH773" s="71"/>
      <c r="CI773" s="71"/>
      <c r="CJ773" s="71"/>
      <c r="CK773" s="71"/>
      <c r="CL773" s="71"/>
      <c r="CM773" s="71"/>
      <c r="CN773" s="71"/>
      <c r="CO773" s="71"/>
      <c r="CP773" s="71"/>
      <c r="CQ773" s="71"/>
      <c r="CR773" s="71"/>
      <c r="CS773" s="71"/>
      <c r="CT773" s="71"/>
      <c r="CU773" s="71"/>
      <c r="CV773" s="71"/>
      <c r="CW773" s="71"/>
      <c r="CX773" s="71"/>
    </row>
    <row r="774" spans="34:102" x14ac:dyDescent="0.25">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c r="BV774" s="71"/>
      <c r="BW774" s="71"/>
      <c r="BX774" s="71"/>
      <c r="BY774" s="71"/>
      <c r="BZ774" s="71"/>
      <c r="CA774" s="71"/>
      <c r="CB774" s="71"/>
      <c r="CC774" s="71"/>
      <c r="CD774" s="71"/>
      <c r="CE774" s="71"/>
      <c r="CF774" s="71"/>
      <c r="CG774" s="71"/>
      <c r="CH774" s="71"/>
      <c r="CI774" s="71"/>
      <c r="CJ774" s="71"/>
      <c r="CK774" s="71"/>
      <c r="CL774" s="71"/>
      <c r="CM774" s="71"/>
      <c r="CN774" s="71"/>
      <c r="CO774" s="71"/>
      <c r="CP774" s="71"/>
      <c r="CQ774" s="71"/>
      <c r="CR774" s="71"/>
      <c r="CS774" s="71"/>
      <c r="CT774" s="71"/>
      <c r="CU774" s="71"/>
      <c r="CV774" s="71"/>
      <c r="CW774" s="71"/>
      <c r="CX774" s="71"/>
    </row>
    <row r="775" spans="34:102" x14ac:dyDescent="0.25">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c r="BV775" s="71"/>
      <c r="BW775" s="71"/>
      <c r="BX775" s="71"/>
      <c r="BY775" s="71"/>
      <c r="BZ775" s="71"/>
      <c r="CA775" s="71"/>
      <c r="CB775" s="71"/>
      <c r="CC775" s="71"/>
      <c r="CD775" s="71"/>
      <c r="CE775" s="71"/>
      <c r="CF775" s="71"/>
      <c r="CG775" s="71"/>
      <c r="CH775" s="71"/>
      <c r="CI775" s="71"/>
      <c r="CJ775" s="71"/>
      <c r="CK775" s="71"/>
      <c r="CL775" s="71"/>
      <c r="CM775" s="71"/>
      <c r="CN775" s="71"/>
      <c r="CO775" s="71"/>
      <c r="CP775" s="71"/>
      <c r="CQ775" s="71"/>
      <c r="CR775" s="71"/>
      <c r="CS775" s="71"/>
      <c r="CT775" s="71"/>
      <c r="CU775" s="71"/>
      <c r="CV775" s="71"/>
      <c r="CW775" s="71"/>
      <c r="CX775" s="71"/>
    </row>
    <row r="776" spans="34:102" x14ac:dyDescent="0.25">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c r="BV776" s="71"/>
      <c r="BW776" s="71"/>
      <c r="BX776" s="71"/>
      <c r="BY776" s="71"/>
      <c r="BZ776" s="71"/>
      <c r="CA776" s="71"/>
      <c r="CB776" s="71"/>
      <c r="CC776" s="71"/>
      <c r="CD776" s="71"/>
      <c r="CE776" s="71"/>
      <c r="CF776" s="71"/>
      <c r="CG776" s="71"/>
      <c r="CH776" s="71"/>
      <c r="CI776" s="71"/>
      <c r="CJ776" s="71"/>
      <c r="CK776" s="71"/>
      <c r="CL776" s="71"/>
      <c r="CM776" s="71"/>
      <c r="CN776" s="71"/>
      <c r="CO776" s="71"/>
      <c r="CP776" s="71"/>
      <c r="CQ776" s="71"/>
      <c r="CR776" s="71"/>
      <c r="CS776" s="71"/>
      <c r="CT776" s="71"/>
      <c r="CU776" s="71"/>
      <c r="CV776" s="71"/>
      <c r="CW776" s="71"/>
      <c r="CX776" s="71"/>
    </row>
    <row r="777" spans="34:102" x14ac:dyDescent="0.25">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c r="BV777" s="71"/>
      <c r="BW777" s="71"/>
      <c r="BX777" s="71"/>
      <c r="BY777" s="71"/>
      <c r="BZ777" s="71"/>
      <c r="CA777" s="71"/>
      <c r="CB777" s="71"/>
      <c r="CC777" s="71"/>
      <c r="CD777" s="71"/>
      <c r="CE777" s="71"/>
      <c r="CF777" s="71"/>
      <c r="CG777" s="71"/>
      <c r="CH777" s="71"/>
      <c r="CI777" s="71"/>
      <c r="CJ777" s="71"/>
      <c r="CK777" s="71"/>
      <c r="CL777" s="71"/>
      <c r="CM777" s="71"/>
      <c r="CN777" s="71"/>
      <c r="CO777" s="71"/>
      <c r="CP777" s="71"/>
      <c r="CQ777" s="71"/>
      <c r="CR777" s="71"/>
      <c r="CS777" s="71"/>
      <c r="CT777" s="71"/>
      <c r="CU777" s="71"/>
      <c r="CV777" s="71"/>
      <c r="CW777" s="71"/>
      <c r="CX777" s="71"/>
    </row>
    <row r="778" spans="34:102" x14ac:dyDescent="0.25">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c r="BV778" s="71"/>
      <c r="BW778" s="71"/>
      <c r="BX778" s="71"/>
      <c r="BY778" s="71"/>
      <c r="BZ778" s="71"/>
      <c r="CA778" s="71"/>
      <c r="CB778" s="71"/>
      <c r="CC778" s="71"/>
      <c r="CD778" s="71"/>
      <c r="CE778" s="71"/>
      <c r="CF778" s="71"/>
      <c r="CG778" s="71"/>
      <c r="CH778" s="71"/>
      <c r="CI778" s="71"/>
      <c r="CJ778" s="71"/>
      <c r="CK778" s="71"/>
      <c r="CL778" s="71"/>
      <c r="CM778" s="71"/>
      <c r="CN778" s="71"/>
      <c r="CO778" s="71"/>
      <c r="CP778" s="71"/>
      <c r="CQ778" s="71"/>
      <c r="CR778" s="71"/>
      <c r="CS778" s="71"/>
      <c r="CT778" s="71"/>
      <c r="CU778" s="71"/>
      <c r="CV778" s="71"/>
      <c r="CW778" s="71"/>
      <c r="CX778" s="71"/>
    </row>
    <row r="779" spans="34:102" x14ac:dyDescent="0.25">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c r="BV779" s="71"/>
      <c r="BW779" s="71"/>
      <c r="BX779" s="71"/>
      <c r="BY779" s="71"/>
      <c r="BZ779" s="71"/>
      <c r="CA779" s="71"/>
      <c r="CB779" s="71"/>
      <c r="CC779" s="71"/>
      <c r="CD779" s="71"/>
      <c r="CE779" s="71"/>
      <c r="CF779" s="71"/>
      <c r="CG779" s="71"/>
      <c r="CH779" s="71"/>
      <c r="CI779" s="71"/>
      <c r="CJ779" s="71"/>
      <c r="CK779" s="71"/>
      <c r="CL779" s="71"/>
      <c r="CM779" s="71"/>
      <c r="CN779" s="71"/>
      <c r="CO779" s="71"/>
      <c r="CP779" s="71"/>
      <c r="CQ779" s="71"/>
      <c r="CR779" s="71"/>
      <c r="CS779" s="71"/>
      <c r="CT779" s="71"/>
      <c r="CU779" s="71"/>
      <c r="CV779" s="71"/>
      <c r="CW779" s="71"/>
      <c r="CX779" s="71"/>
    </row>
    <row r="780" spans="34:102" x14ac:dyDescent="0.25">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c r="BV780" s="71"/>
      <c r="BW780" s="71"/>
      <c r="BX780" s="71"/>
      <c r="BY780" s="71"/>
      <c r="BZ780" s="71"/>
      <c r="CA780" s="71"/>
      <c r="CB780" s="71"/>
      <c r="CC780" s="71"/>
      <c r="CD780" s="71"/>
      <c r="CE780" s="71"/>
      <c r="CF780" s="71"/>
      <c r="CG780" s="71"/>
      <c r="CH780" s="71"/>
      <c r="CI780" s="71"/>
      <c r="CJ780" s="71"/>
      <c r="CK780" s="71"/>
      <c r="CL780" s="71"/>
      <c r="CM780" s="71"/>
      <c r="CN780" s="71"/>
      <c r="CO780" s="71"/>
      <c r="CP780" s="71"/>
      <c r="CQ780" s="71"/>
      <c r="CR780" s="71"/>
      <c r="CS780" s="71"/>
      <c r="CT780" s="71"/>
      <c r="CU780" s="71"/>
      <c r="CV780" s="71"/>
      <c r="CW780" s="71"/>
      <c r="CX780" s="71"/>
    </row>
    <row r="781" spans="34:102" x14ac:dyDescent="0.25">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c r="BV781" s="71"/>
      <c r="BW781" s="71"/>
      <c r="BX781" s="71"/>
      <c r="BY781" s="71"/>
      <c r="BZ781" s="71"/>
      <c r="CA781" s="71"/>
      <c r="CB781" s="71"/>
      <c r="CC781" s="71"/>
      <c r="CD781" s="71"/>
      <c r="CE781" s="71"/>
      <c r="CF781" s="71"/>
      <c r="CG781" s="71"/>
      <c r="CH781" s="71"/>
      <c r="CI781" s="71"/>
      <c r="CJ781" s="71"/>
      <c r="CK781" s="71"/>
      <c r="CL781" s="71"/>
      <c r="CM781" s="71"/>
      <c r="CN781" s="71"/>
      <c r="CO781" s="71"/>
      <c r="CP781" s="71"/>
      <c r="CQ781" s="71"/>
      <c r="CR781" s="71"/>
      <c r="CS781" s="71"/>
      <c r="CT781" s="71"/>
      <c r="CU781" s="71"/>
      <c r="CV781" s="71"/>
      <c r="CW781" s="71"/>
      <c r="CX781" s="71"/>
    </row>
    <row r="782" spans="34:102" x14ac:dyDescent="0.25">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c r="BV782" s="71"/>
      <c r="BW782" s="71"/>
      <c r="BX782" s="71"/>
      <c r="BY782" s="71"/>
      <c r="BZ782" s="71"/>
      <c r="CA782" s="71"/>
      <c r="CB782" s="71"/>
      <c r="CC782" s="71"/>
      <c r="CD782" s="71"/>
      <c r="CE782" s="71"/>
      <c r="CF782" s="71"/>
      <c r="CG782" s="71"/>
      <c r="CH782" s="71"/>
      <c r="CI782" s="71"/>
      <c r="CJ782" s="71"/>
      <c r="CK782" s="71"/>
      <c r="CL782" s="71"/>
      <c r="CM782" s="71"/>
      <c r="CN782" s="71"/>
      <c r="CO782" s="71"/>
      <c r="CP782" s="71"/>
      <c r="CQ782" s="71"/>
      <c r="CR782" s="71"/>
      <c r="CS782" s="71"/>
      <c r="CT782" s="71"/>
      <c r="CU782" s="71"/>
      <c r="CV782" s="71"/>
      <c r="CW782" s="71"/>
      <c r="CX782" s="71"/>
    </row>
    <row r="783" spans="34:102" x14ac:dyDescent="0.25">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c r="BV783" s="71"/>
      <c r="BW783" s="71"/>
      <c r="BX783" s="71"/>
      <c r="BY783" s="71"/>
      <c r="BZ783" s="71"/>
      <c r="CA783" s="71"/>
      <c r="CB783" s="71"/>
      <c r="CC783" s="71"/>
      <c r="CD783" s="71"/>
      <c r="CE783" s="71"/>
      <c r="CF783" s="71"/>
      <c r="CG783" s="71"/>
      <c r="CH783" s="71"/>
      <c r="CI783" s="71"/>
      <c r="CJ783" s="71"/>
      <c r="CK783" s="71"/>
      <c r="CL783" s="71"/>
      <c r="CM783" s="71"/>
      <c r="CN783" s="71"/>
      <c r="CO783" s="71"/>
      <c r="CP783" s="71"/>
      <c r="CQ783" s="71"/>
      <c r="CR783" s="71"/>
      <c r="CS783" s="71"/>
      <c r="CT783" s="71"/>
      <c r="CU783" s="71"/>
      <c r="CV783" s="71"/>
      <c r="CW783" s="71"/>
      <c r="CX783" s="71"/>
    </row>
    <row r="784" spans="34:102" x14ac:dyDescent="0.25">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c r="BV784" s="71"/>
      <c r="BW784" s="71"/>
      <c r="BX784" s="71"/>
      <c r="BY784" s="71"/>
      <c r="BZ784" s="71"/>
      <c r="CA784" s="71"/>
      <c r="CB784" s="71"/>
      <c r="CC784" s="71"/>
      <c r="CD784" s="71"/>
      <c r="CE784" s="71"/>
      <c r="CF784" s="71"/>
      <c r="CG784" s="71"/>
      <c r="CH784" s="71"/>
      <c r="CI784" s="71"/>
      <c r="CJ784" s="71"/>
      <c r="CK784" s="71"/>
      <c r="CL784" s="71"/>
      <c r="CM784" s="71"/>
      <c r="CN784" s="71"/>
      <c r="CO784" s="71"/>
      <c r="CP784" s="71"/>
      <c r="CQ784" s="71"/>
      <c r="CR784" s="71"/>
      <c r="CS784" s="71"/>
      <c r="CT784" s="71"/>
      <c r="CU784" s="71"/>
      <c r="CV784" s="71"/>
      <c r="CW784" s="71"/>
      <c r="CX784" s="71"/>
    </row>
    <row r="785" spans="34:102" x14ac:dyDescent="0.25">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c r="BV785" s="71"/>
      <c r="BW785" s="71"/>
      <c r="BX785" s="71"/>
      <c r="BY785" s="71"/>
      <c r="BZ785" s="71"/>
      <c r="CA785" s="71"/>
      <c r="CB785" s="71"/>
      <c r="CC785" s="71"/>
      <c r="CD785" s="71"/>
      <c r="CE785" s="71"/>
      <c r="CF785" s="71"/>
      <c r="CG785" s="71"/>
      <c r="CH785" s="71"/>
      <c r="CI785" s="71"/>
      <c r="CJ785" s="71"/>
      <c r="CK785" s="71"/>
      <c r="CL785" s="71"/>
      <c r="CM785" s="71"/>
      <c r="CN785" s="71"/>
      <c r="CO785" s="71"/>
      <c r="CP785" s="71"/>
      <c r="CQ785" s="71"/>
      <c r="CR785" s="71"/>
      <c r="CS785" s="71"/>
      <c r="CT785" s="71"/>
      <c r="CU785" s="71"/>
      <c r="CV785" s="71"/>
      <c r="CW785" s="71"/>
      <c r="CX785" s="71"/>
    </row>
    <row r="786" spans="34:102" x14ac:dyDescent="0.25">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c r="BV786" s="71"/>
      <c r="BW786" s="71"/>
      <c r="BX786" s="71"/>
      <c r="BY786" s="71"/>
      <c r="BZ786" s="71"/>
      <c r="CA786" s="71"/>
      <c r="CB786" s="71"/>
      <c r="CC786" s="71"/>
      <c r="CD786" s="71"/>
      <c r="CE786" s="71"/>
      <c r="CF786" s="71"/>
      <c r="CG786" s="71"/>
      <c r="CH786" s="71"/>
      <c r="CI786" s="71"/>
      <c r="CJ786" s="71"/>
      <c r="CK786" s="71"/>
      <c r="CL786" s="71"/>
      <c r="CM786" s="71"/>
      <c r="CN786" s="71"/>
      <c r="CO786" s="71"/>
      <c r="CP786" s="71"/>
      <c r="CQ786" s="71"/>
      <c r="CR786" s="71"/>
      <c r="CS786" s="71"/>
      <c r="CT786" s="71"/>
      <c r="CU786" s="71"/>
      <c r="CV786" s="71"/>
      <c r="CW786" s="71"/>
      <c r="CX786" s="71"/>
    </row>
    <row r="787" spans="34:102" x14ac:dyDescent="0.25">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c r="BV787" s="71"/>
      <c r="BW787" s="71"/>
      <c r="BX787" s="71"/>
      <c r="BY787" s="71"/>
      <c r="BZ787" s="71"/>
      <c r="CA787" s="71"/>
      <c r="CB787" s="71"/>
      <c r="CC787" s="71"/>
      <c r="CD787" s="71"/>
      <c r="CE787" s="71"/>
      <c r="CF787" s="71"/>
      <c r="CG787" s="71"/>
      <c r="CH787" s="71"/>
      <c r="CI787" s="71"/>
      <c r="CJ787" s="71"/>
      <c r="CK787" s="71"/>
      <c r="CL787" s="71"/>
      <c r="CM787" s="71"/>
      <c r="CN787" s="71"/>
      <c r="CO787" s="71"/>
      <c r="CP787" s="71"/>
      <c r="CQ787" s="71"/>
      <c r="CR787" s="71"/>
      <c r="CS787" s="71"/>
      <c r="CT787" s="71"/>
      <c r="CU787" s="71"/>
      <c r="CV787" s="71"/>
      <c r="CW787" s="71"/>
      <c r="CX787" s="71"/>
    </row>
    <row r="788" spans="34:102" x14ac:dyDescent="0.25">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c r="BV788" s="71"/>
      <c r="BW788" s="71"/>
      <c r="BX788" s="71"/>
      <c r="BY788" s="71"/>
      <c r="BZ788" s="71"/>
      <c r="CA788" s="71"/>
      <c r="CB788" s="71"/>
      <c r="CC788" s="71"/>
      <c r="CD788" s="71"/>
      <c r="CE788" s="71"/>
      <c r="CF788" s="71"/>
      <c r="CG788" s="71"/>
      <c r="CH788" s="71"/>
      <c r="CI788" s="71"/>
      <c r="CJ788" s="71"/>
      <c r="CK788" s="71"/>
      <c r="CL788" s="71"/>
      <c r="CM788" s="71"/>
      <c r="CN788" s="71"/>
      <c r="CO788" s="71"/>
      <c r="CP788" s="71"/>
      <c r="CQ788" s="71"/>
      <c r="CR788" s="71"/>
      <c r="CS788" s="71"/>
      <c r="CT788" s="71"/>
      <c r="CU788" s="71"/>
      <c r="CV788" s="71"/>
      <c r="CW788" s="71"/>
      <c r="CX788" s="71"/>
    </row>
    <row r="789" spans="34:102" x14ac:dyDescent="0.25">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c r="BV789" s="71"/>
      <c r="BW789" s="71"/>
      <c r="BX789" s="71"/>
      <c r="BY789" s="71"/>
      <c r="BZ789" s="71"/>
      <c r="CA789" s="71"/>
      <c r="CB789" s="71"/>
      <c r="CC789" s="71"/>
      <c r="CD789" s="71"/>
      <c r="CE789" s="71"/>
      <c r="CF789" s="71"/>
      <c r="CG789" s="71"/>
      <c r="CH789" s="71"/>
      <c r="CI789" s="71"/>
      <c r="CJ789" s="71"/>
      <c r="CK789" s="71"/>
      <c r="CL789" s="71"/>
      <c r="CM789" s="71"/>
      <c r="CN789" s="71"/>
      <c r="CO789" s="71"/>
      <c r="CP789" s="71"/>
      <c r="CQ789" s="71"/>
      <c r="CR789" s="71"/>
      <c r="CS789" s="71"/>
      <c r="CT789" s="71"/>
      <c r="CU789" s="71"/>
      <c r="CV789" s="71"/>
      <c r="CW789" s="71"/>
      <c r="CX789" s="71"/>
    </row>
    <row r="790" spans="34:102" x14ac:dyDescent="0.25">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c r="BV790" s="71"/>
      <c r="BW790" s="71"/>
      <c r="BX790" s="71"/>
      <c r="BY790" s="71"/>
      <c r="BZ790" s="71"/>
      <c r="CA790" s="71"/>
      <c r="CB790" s="71"/>
      <c r="CC790" s="71"/>
      <c r="CD790" s="71"/>
      <c r="CE790" s="71"/>
      <c r="CF790" s="71"/>
      <c r="CG790" s="71"/>
      <c r="CH790" s="71"/>
      <c r="CI790" s="71"/>
      <c r="CJ790" s="71"/>
      <c r="CK790" s="71"/>
      <c r="CL790" s="71"/>
      <c r="CM790" s="71"/>
      <c r="CN790" s="71"/>
      <c r="CO790" s="71"/>
      <c r="CP790" s="71"/>
      <c r="CQ790" s="71"/>
      <c r="CR790" s="71"/>
      <c r="CS790" s="71"/>
      <c r="CT790" s="71"/>
      <c r="CU790" s="71"/>
      <c r="CV790" s="71"/>
      <c r="CW790" s="71"/>
      <c r="CX790" s="71"/>
    </row>
    <row r="791" spans="34:102" x14ac:dyDescent="0.25">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c r="BV791" s="71"/>
      <c r="BW791" s="71"/>
      <c r="BX791" s="71"/>
      <c r="BY791" s="71"/>
      <c r="BZ791" s="71"/>
      <c r="CA791" s="71"/>
      <c r="CB791" s="71"/>
      <c r="CC791" s="71"/>
      <c r="CD791" s="71"/>
      <c r="CE791" s="71"/>
      <c r="CF791" s="71"/>
      <c r="CG791" s="71"/>
      <c r="CH791" s="71"/>
      <c r="CI791" s="71"/>
      <c r="CJ791" s="71"/>
      <c r="CK791" s="71"/>
      <c r="CL791" s="71"/>
      <c r="CM791" s="71"/>
      <c r="CN791" s="71"/>
      <c r="CO791" s="71"/>
      <c r="CP791" s="71"/>
      <c r="CQ791" s="71"/>
      <c r="CR791" s="71"/>
      <c r="CS791" s="71"/>
      <c r="CT791" s="71"/>
      <c r="CU791" s="71"/>
      <c r="CV791" s="71"/>
      <c r="CW791" s="71"/>
      <c r="CX791" s="71"/>
    </row>
    <row r="792" spans="34:102" x14ac:dyDescent="0.25">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c r="BV792" s="71"/>
      <c r="BW792" s="71"/>
      <c r="BX792" s="71"/>
      <c r="BY792" s="71"/>
      <c r="BZ792" s="71"/>
      <c r="CA792" s="71"/>
      <c r="CB792" s="71"/>
      <c r="CC792" s="71"/>
      <c r="CD792" s="71"/>
      <c r="CE792" s="71"/>
      <c r="CF792" s="71"/>
      <c r="CG792" s="71"/>
      <c r="CH792" s="71"/>
      <c r="CI792" s="71"/>
      <c r="CJ792" s="71"/>
      <c r="CK792" s="71"/>
      <c r="CL792" s="71"/>
      <c r="CM792" s="71"/>
      <c r="CN792" s="71"/>
      <c r="CO792" s="71"/>
      <c r="CP792" s="71"/>
      <c r="CQ792" s="71"/>
      <c r="CR792" s="71"/>
      <c r="CS792" s="71"/>
      <c r="CT792" s="71"/>
      <c r="CU792" s="71"/>
      <c r="CV792" s="71"/>
      <c r="CW792" s="71"/>
      <c r="CX792" s="71"/>
    </row>
    <row r="793" spans="34:102" x14ac:dyDescent="0.25">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c r="BV793" s="71"/>
      <c r="BW793" s="71"/>
      <c r="BX793" s="71"/>
      <c r="BY793" s="71"/>
      <c r="BZ793" s="71"/>
      <c r="CA793" s="71"/>
      <c r="CB793" s="71"/>
      <c r="CC793" s="71"/>
      <c r="CD793" s="71"/>
      <c r="CE793" s="71"/>
      <c r="CF793" s="71"/>
      <c r="CG793" s="71"/>
      <c r="CH793" s="71"/>
      <c r="CI793" s="71"/>
      <c r="CJ793" s="71"/>
      <c r="CK793" s="71"/>
      <c r="CL793" s="71"/>
      <c r="CM793" s="71"/>
      <c r="CN793" s="71"/>
      <c r="CO793" s="71"/>
      <c r="CP793" s="71"/>
      <c r="CQ793" s="71"/>
      <c r="CR793" s="71"/>
      <c r="CS793" s="71"/>
      <c r="CT793" s="71"/>
      <c r="CU793" s="71"/>
      <c r="CV793" s="71"/>
      <c r="CW793" s="71"/>
      <c r="CX793" s="71"/>
    </row>
    <row r="794" spans="34:102" x14ac:dyDescent="0.25">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c r="BV794" s="71"/>
      <c r="BW794" s="71"/>
      <c r="BX794" s="71"/>
      <c r="BY794" s="71"/>
      <c r="BZ794" s="71"/>
      <c r="CA794" s="71"/>
      <c r="CB794" s="71"/>
      <c r="CC794" s="71"/>
      <c r="CD794" s="71"/>
      <c r="CE794" s="71"/>
      <c r="CF794" s="71"/>
      <c r="CG794" s="71"/>
      <c r="CH794" s="71"/>
      <c r="CI794" s="71"/>
      <c r="CJ794" s="71"/>
      <c r="CK794" s="71"/>
      <c r="CL794" s="71"/>
      <c r="CM794" s="71"/>
      <c r="CN794" s="71"/>
      <c r="CO794" s="71"/>
      <c r="CP794" s="71"/>
      <c r="CQ794" s="71"/>
      <c r="CR794" s="71"/>
      <c r="CS794" s="71"/>
      <c r="CT794" s="71"/>
      <c r="CU794" s="71"/>
      <c r="CV794" s="71"/>
      <c r="CW794" s="71"/>
      <c r="CX794" s="71"/>
    </row>
    <row r="795" spans="34:102" x14ac:dyDescent="0.25">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c r="BV795" s="71"/>
      <c r="BW795" s="71"/>
      <c r="BX795" s="71"/>
      <c r="BY795" s="71"/>
      <c r="BZ795" s="71"/>
      <c r="CA795" s="71"/>
      <c r="CB795" s="71"/>
      <c r="CC795" s="71"/>
      <c r="CD795" s="71"/>
      <c r="CE795" s="71"/>
      <c r="CF795" s="71"/>
      <c r="CG795" s="71"/>
      <c r="CH795" s="71"/>
      <c r="CI795" s="71"/>
      <c r="CJ795" s="71"/>
      <c r="CK795" s="71"/>
      <c r="CL795" s="71"/>
      <c r="CM795" s="71"/>
      <c r="CN795" s="71"/>
      <c r="CO795" s="71"/>
      <c r="CP795" s="71"/>
      <c r="CQ795" s="71"/>
      <c r="CR795" s="71"/>
      <c r="CS795" s="71"/>
      <c r="CT795" s="71"/>
      <c r="CU795" s="71"/>
      <c r="CV795" s="71"/>
      <c r="CW795" s="71"/>
      <c r="CX795" s="71"/>
    </row>
    <row r="796" spans="34:102" x14ac:dyDescent="0.25">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c r="BV796" s="71"/>
      <c r="BW796" s="71"/>
      <c r="BX796" s="71"/>
      <c r="BY796" s="71"/>
      <c r="BZ796" s="71"/>
      <c r="CA796" s="71"/>
      <c r="CB796" s="71"/>
      <c r="CC796" s="71"/>
      <c r="CD796" s="71"/>
      <c r="CE796" s="71"/>
      <c r="CF796" s="71"/>
      <c r="CG796" s="71"/>
      <c r="CH796" s="71"/>
      <c r="CI796" s="71"/>
      <c r="CJ796" s="71"/>
      <c r="CK796" s="71"/>
      <c r="CL796" s="71"/>
      <c r="CM796" s="71"/>
      <c r="CN796" s="71"/>
      <c r="CO796" s="71"/>
      <c r="CP796" s="71"/>
      <c r="CQ796" s="71"/>
      <c r="CR796" s="71"/>
      <c r="CS796" s="71"/>
      <c r="CT796" s="71"/>
      <c r="CU796" s="71"/>
      <c r="CV796" s="71"/>
      <c r="CW796" s="71"/>
      <c r="CX796" s="71"/>
    </row>
    <row r="797" spans="34:102" x14ac:dyDescent="0.25">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c r="BV797" s="71"/>
      <c r="BW797" s="71"/>
      <c r="BX797" s="71"/>
      <c r="BY797" s="71"/>
      <c r="BZ797" s="71"/>
      <c r="CA797" s="71"/>
      <c r="CB797" s="71"/>
      <c r="CC797" s="71"/>
      <c r="CD797" s="71"/>
      <c r="CE797" s="71"/>
      <c r="CF797" s="71"/>
      <c r="CG797" s="71"/>
      <c r="CH797" s="71"/>
      <c r="CI797" s="71"/>
      <c r="CJ797" s="71"/>
      <c r="CK797" s="71"/>
      <c r="CL797" s="71"/>
      <c r="CM797" s="71"/>
      <c r="CN797" s="71"/>
      <c r="CO797" s="71"/>
      <c r="CP797" s="71"/>
      <c r="CQ797" s="71"/>
      <c r="CR797" s="71"/>
      <c r="CS797" s="71"/>
      <c r="CT797" s="71"/>
      <c r="CU797" s="71"/>
      <c r="CV797" s="71"/>
      <c r="CW797" s="71"/>
      <c r="CX797" s="71"/>
    </row>
    <row r="798" spans="34:102" x14ac:dyDescent="0.25">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c r="BV798" s="71"/>
      <c r="BW798" s="71"/>
      <c r="BX798" s="71"/>
      <c r="BY798" s="71"/>
      <c r="BZ798" s="71"/>
      <c r="CA798" s="71"/>
      <c r="CB798" s="71"/>
      <c r="CC798" s="71"/>
      <c r="CD798" s="71"/>
      <c r="CE798" s="71"/>
      <c r="CF798" s="71"/>
      <c r="CG798" s="71"/>
      <c r="CH798" s="71"/>
      <c r="CI798" s="71"/>
      <c r="CJ798" s="71"/>
      <c r="CK798" s="71"/>
      <c r="CL798" s="71"/>
      <c r="CM798" s="71"/>
      <c r="CN798" s="71"/>
      <c r="CO798" s="71"/>
      <c r="CP798" s="71"/>
      <c r="CQ798" s="71"/>
      <c r="CR798" s="71"/>
      <c r="CS798" s="71"/>
      <c r="CT798" s="71"/>
      <c r="CU798" s="71"/>
      <c r="CV798" s="71"/>
      <c r="CW798" s="71"/>
      <c r="CX798" s="71"/>
    </row>
    <row r="799" spans="34:102" x14ac:dyDescent="0.25">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c r="BV799" s="71"/>
      <c r="BW799" s="71"/>
      <c r="BX799" s="71"/>
      <c r="BY799" s="71"/>
      <c r="BZ799" s="71"/>
      <c r="CA799" s="71"/>
      <c r="CB799" s="71"/>
      <c r="CC799" s="71"/>
      <c r="CD799" s="71"/>
      <c r="CE799" s="71"/>
      <c r="CF799" s="71"/>
      <c r="CG799" s="71"/>
      <c r="CH799" s="71"/>
      <c r="CI799" s="71"/>
      <c r="CJ799" s="71"/>
      <c r="CK799" s="71"/>
      <c r="CL799" s="71"/>
      <c r="CM799" s="71"/>
      <c r="CN799" s="71"/>
      <c r="CO799" s="71"/>
      <c r="CP799" s="71"/>
      <c r="CQ799" s="71"/>
      <c r="CR799" s="71"/>
      <c r="CS799" s="71"/>
      <c r="CT799" s="71"/>
      <c r="CU799" s="71"/>
      <c r="CV799" s="71"/>
      <c r="CW799" s="71"/>
      <c r="CX799" s="71"/>
    </row>
    <row r="800" spans="34:102" x14ac:dyDescent="0.25">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c r="BV800" s="71"/>
      <c r="BW800" s="71"/>
      <c r="BX800" s="71"/>
      <c r="BY800" s="71"/>
      <c r="BZ800" s="71"/>
      <c r="CA800" s="71"/>
      <c r="CB800" s="71"/>
      <c r="CC800" s="71"/>
      <c r="CD800" s="71"/>
      <c r="CE800" s="71"/>
      <c r="CF800" s="71"/>
      <c r="CG800" s="71"/>
      <c r="CH800" s="71"/>
      <c r="CI800" s="71"/>
      <c r="CJ800" s="71"/>
      <c r="CK800" s="71"/>
      <c r="CL800" s="71"/>
      <c r="CM800" s="71"/>
      <c r="CN800" s="71"/>
      <c r="CO800" s="71"/>
      <c r="CP800" s="71"/>
      <c r="CQ800" s="71"/>
      <c r="CR800" s="71"/>
      <c r="CS800" s="71"/>
      <c r="CT800" s="71"/>
      <c r="CU800" s="71"/>
      <c r="CV800" s="71"/>
      <c r="CW800" s="71"/>
      <c r="CX800" s="71"/>
    </row>
    <row r="801" spans="34:102" x14ac:dyDescent="0.25">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c r="BV801" s="71"/>
      <c r="BW801" s="71"/>
      <c r="BX801" s="71"/>
      <c r="BY801" s="71"/>
      <c r="BZ801" s="71"/>
      <c r="CA801" s="71"/>
      <c r="CB801" s="71"/>
      <c r="CC801" s="71"/>
      <c r="CD801" s="71"/>
      <c r="CE801" s="71"/>
      <c r="CF801" s="71"/>
      <c r="CG801" s="71"/>
      <c r="CH801" s="71"/>
      <c r="CI801" s="71"/>
      <c r="CJ801" s="71"/>
      <c r="CK801" s="71"/>
      <c r="CL801" s="71"/>
      <c r="CM801" s="71"/>
      <c r="CN801" s="71"/>
      <c r="CO801" s="71"/>
      <c r="CP801" s="71"/>
      <c r="CQ801" s="71"/>
      <c r="CR801" s="71"/>
      <c r="CS801" s="71"/>
      <c r="CT801" s="71"/>
      <c r="CU801" s="71"/>
      <c r="CV801" s="71"/>
      <c r="CW801" s="71"/>
      <c r="CX801" s="71"/>
    </row>
    <row r="802" spans="34:102" x14ac:dyDescent="0.25">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c r="BV802" s="71"/>
      <c r="BW802" s="71"/>
      <c r="BX802" s="71"/>
      <c r="BY802" s="71"/>
      <c r="BZ802" s="71"/>
      <c r="CA802" s="71"/>
      <c r="CB802" s="71"/>
      <c r="CC802" s="71"/>
      <c r="CD802" s="71"/>
      <c r="CE802" s="71"/>
      <c r="CF802" s="71"/>
      <c r="CG802" s="71"/>
      <c r="CH802" s="71"/>
      <c r="CI802" s="71"/>
      <c r="CJ802" s="71"/>
      <c r="CK802" s="71"/>
      <c r="CL802" s="71"/>
      <c r="CM802" s="71"/>
      <c r="CN802" s="71"/>
      <c r="CO802" s="71"/>
      <c r="CP802" s="71"/>
      <c r="CQ802" s="71"/>
      <c r="CR802" s="71"/>
      <c r="CS802" s="71"/>
      <c r="CT802" s="71"/>
      <c r="CU802" s="71"/>
      <c r="CV802" s="71"/>
      <c r="CW802" s="71"/>
      <c r="CX802" s="71"/>
    </row>
    <row r="803" spans="34:102" x14ac:dyDescent="0.25">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c r="BV803" s="71"/>
      <c r="BW803" s="71"/>
      <c r="BX803" s="71"/>
      <c r="BY803" s="71"/>
      <c r="BZ803" s="71"/>
      <c r="CA803" s="71"/>
      <c r="CB803" s="71"/>
      <c r="CC803" s="71"/>
      <c r="CD803" s="71"/>
      <c r="CE803" s="71"/>
      <c r="CF803" s="71"/>
      <c r="CG803" s="71"/>
      <c r="CH803" s="71"/>
      <c r="CI803" s="71"/>
      <c r="CJ803" s="71"/>
      <c r="CK803" s="71"/>
      <c r="CL803" s="71"/>
      <c r="CM803" s="71"/>
      <c r="CN803" s="71"/>
      <c r="CO803" s="71"/>
      <c r="CP803" s="71"/>
      <c r="CQ803" s="71"/>
      <c r="CR803" s="71"/>
      <c r="CS803" s="71"/>
      <c r="CT803" s="71"/>
      <c r="CU803" s="71"/>
      <c r="CV803" s="71"/>
      <c r="CW803" s="71"/>
      <c r="CX803" s="71"/>
    </row>
    <row r="804" spans="34:102" x14ac:dyDescent="0.25">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c r="BV804" s="71"/>
      <c r="BW804" s="71"/>
      <c r="BX804" s="71"/>
      <c r="BY804" s="71"/>
      <c r="BZ804" s="71"/>
      <c r="CA804" s="71"/>
      <c r="CB804" s="71"/>
      <c r="CC804" s="71"/>
      <c r="CD804" s="71"/>
      <c r="CE804" s="71"/>
      <c r="CF804" s="71"/>
      <c r="CG804" s="71"/>
      <c r="CH804" s="71"/>
      <c r="CI804" s="71"/>
      <c r="CJ804" s="71"/>
      <c r="CK804" s="71"/>
      <c r="CL804" s="71"/>
      <c r="CM804" s="71"/>
      <c r="CN804" s="71"/>
      <c r="CO804" s="71"/>
      <c r="CP804" s="71"/>
      <c r="CQ804" s="71"/>
      <c r="CR804" s="71"/>
      <c r="CS804" s="71"/>
      <c r="CT804" s="71"/>
      <c r="CU804" s="71"/>
      <c r="CV804" s="71"/>
      <c r="CW804" s="71"/>
      <c r="CX804" s="71"/>
    </row>
    <row r="805" spans="34:102" x14ac:dyDescent="0.25">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c r="BV805" s="71"/>
      <c r="BW805" s="71"/>
      <c r="BX805" s="71"/>
      <c r="BY805" s="71"/>
      <c r="BZ805" s="71"/>
      <c r="CA805" s="71"/>
      <c r="CB805" s="71"/>
      <c r="CC805" s="71"/>
      <c r="CD805" s="71"/>
      <c r="CE805" s="71"/>
      <c r="CF805" s="71"/>
      <c r="CG805" s="71"/>
      <c r="CH805" s="71"/>
      <c r="CI805" s="71"/>
      <c r="CJ805" s="71"/>
      <c r="CK805" s="71"/>
      <c r="CL805" s="71"/>
      <c r="CM805" s="71"/>
      <c r="CN805" s="71"/>
      <c r="CO805" s="71"/>
      <c r="CP805" s="71"/>
      <c r="CQ805" s="71"/>
      <c r="CR805" s="71"/>
      <c r="CS805" s="71"/>
      <c r="CT805" s="71"/>
      <c r="CU805" s="71"/>
      <c r="CV805" s="71"/>
      <c r="CW805" s="71"/>
      <c r="CX805" s="71"/>
    </row>
    <row r="806" spans="34:102" x14ac:dyDescent="0.25">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c r="BV806" s="71"/>
      <c r="BW806" s="71"/>
      <c r="BX806" s="71"/>
      <c r="BY806" s="71"/>
      <c r="BZ806" s="71"/>
      <c r="CA806" s="71"/>
      <c r="CB806" s="71"/>
      <c r="CC806" s="71"/>
      <c r="CD806" s="71"/>
      <c r="CE806" s="71"/>
      <c r="CF806" s="71"/>
      <c r="CG806" s="71"/>
      <c r="CH806" s="71"/>
      <c r="CI806" s="71"/>
      <c r="CJ806" s="71"/>
      <c r="CK806" s="71"/>
      <c r="CL806" s="71"/>
      <c r="CM806" s="71"/>
      <c r="CN806" s="71"/>
      <c r="CO806" s="71"/>
      <c r="CP806" s="71"/>
      <c r="CQ806" s="71"/>
      <c r="CR806" s="71"/>
      <c r="CS806" s="71"/>
      <c r="CT806" s="71"/>
      <c r="CU806" s="71"/>
      <c r="CV806" s="71"/>
      <c r="CW806" s="71"/>
      <c r="CX806" s="71"/>
    </row>
    <row r="807" spans="34:102" x14ac:dyDescent="0.25">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c r="BV807" s="71"/>
      <c r="BW807" s="71"/>
      <c r="BX807" s="71"/>
      <c r="BY807" s="71"/>
      <c r="BZ807" s="71"/>
      <c r="CA807" s="71"/>
      <c r="CB807" s="71"/>
      <c r="CC807" s="71"/>
      <c r="CD807" s="71"/>
      <c r="CE807" s="71"/>
      <c r="CF807" s="71"/>
      <c r="CG807" s="71"/>
      <c r="CH807" s="71"/>
      <c r="CI807" s="71"/>
      <c r="CJ807" s="71"/>
      <c r="CK807" s="71"/>
      <c r="CL807" s="71"/>
      <c r="CM807" s="71"/>
      <c r="CN807" s="71"/>
      <c r="CO807" s="71"/>
      <c r="CP807" s="71"/>
      <c r="CQ807" s="71"/>
      <c r="CR807" s="71"/>
      <c r="CS807" s="71"/>
      <c r="CT807" s="71"/>
      <c r="CU807" s="71"/>
      <c r="CV807" s="71"/>
      <c r="CW807" s="71"/>
      <c r="CX807" s="71"/>
    </row>
    <row r="808" spans="34:102" x14ac:dyDescent="0.25">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c r="BV808" s="71"/>
      <c r="BW808" s="71"/>
      <c r="BX808" s="71"/>
      <c r="BY808" s="71"/>
      <c r="BZ808" s="71"/>
      <c r="CA808" s="71"/>
      <c r="CB808" s="71"/>
      <c r="CC808" s="71"/>
      <c r="CD808" s="71"/>
      <c r="CE808" s="71"/>
      <c r="CF808" s="71"/>
      <c r="CG808" s="71"/>
      <c r="CH808" s="71"/>
      <c r="CI808" s="71"/>
      <c r="CJ808" s="71"/>
      <c r="CK808" s="71"/>
      <c r="CL808" s="71"/>
      <c r="CM808" s="71"/>
      <c r="CN808" s="71"/>
      <c r="CO808" s="71"/>
      <c r="CP808" s="71"/>
      <c r="CQ808" s="71"/>
      <c r="CR808" s="71"/>
      <c r="CS808" s="71"/>
      <c r="CT808" s="71"/>
      <c r="CU808" s="71"/>
      <c r="CV808" s="71"/>
      <c r="CW808" s="71"/>
      <c r="CX808" s="71"/>
    </row>
    <row r="809" spans="34:102" x14ac:dyDescent="0.25">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c r="BV809" s="71"/>
      <c r="BW809" s="71"/>
      <c r="BX809" s="71"/>
      <c r="BY809" s="71"/>
      <c r="BZ809" s="71"/>
      <c r="CA809" s="71"/>
      <c r="CB809" s="71"/>
      <c r="CC809" s="71"/>
      <c r="CD809" s="71"/>
      <c r="CE809" s="71"/>
      <c r="CF809" s="71"/>
      <c r="CG809" s="71"/>
      <c r="CH809" s="71"/>
      <c r="CI809" s="71"/>
      <c r="CJ809" s="71"/>
      <c r="CK809" s="71"/>
      <c r="CL809" s="71"/>
      <c r="CM809" s="71"/>
      <c r="CN809" s="71"/>
      <c r="CO809" s="71"/>
      <c r="CP809" s="71"/>
      <c r="CQ809" s="71"/>
      <c r="CR809" s="71"/>
      <c r="CS809" s="71"/>
      <c r="CT809" s="71"/>
      <c r="CU809" s="71"/>
      <c r="CV809" s="71"/>
      <c r="CW809" s="71"/>
      <c r="CX809" s="71"/>
    </row>
    <row r="810" spans="34:102" x14ac:dyDescent="0.25">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c r="BV810" s="71"/>
      <c r="BW810" s="71"/>
      <c r="BX810" s="71"/>
      <c r="BY810" s="71"/>
      <c r="BZ810" s="71"/>
      <c r="CA810" s="71"/>
      <c r="CB810" s="71"/>
      <c r="CC810" s="71"/>
      <c r="CD810" s="71"/>
      <c r="CE810" s="71"/>
      <c r="CF810" s="71"/>
      <c r="CG810" s="71"/>
      <c r="CH810" s="71"/>
      <c r="CI810" s="71"/>
      <c r="CJ810" s="71"/>
      <c r="CK810" s="71"/>
      <c r="CL810" s="71"/>
      <c r="CM810" s="71"/>
      <c r="CN810" s="71"/>
      <c r="CO810" s="71"/>
      <c r="CP810" s="71"/>
      <c r="CQ810" s="71"/>
      <c r="CR810" s="71"/>
      <c r="CS810" s="71"/>
      <c r="CT810" s="71"/>
      <c r="CU810" s="71"/>
      <c r="CV810" s="71"/>
      <c r="CW810" s="71"/>
      <c r="CX810" s="71"/>
    </row>
    <row r="811" spans="34:102" x14ac:dyDescent="0.25">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c r="BV811" s="71"/>
      <c r="BW811" s="71"/>
      <c r="BX811" s="71"/>
      <c r="BY811" s="71"/>
      <c r="BZ811" s="71"/>
      <c r="CA811" s="71"/>
      <c r="CB811" s="71"/>
      <c r="CC811" s="71"/>
      <c r="CD811" s="71"/>
      <c r="CE811" s="71"/>
      <c r="CF811" s="71"/>
      <c r="CG811" s="71"/>
      <c r="CH811" s="71"/>
      <c r="CI811" s="71"/>
      <c r="CJ811" s="71"/>
      <c r="CK811" s="71"/>
      <c r="CL811" s="71"/>
      <c r="CM811" s="71"/>
      <c r="CN811" s="71"/>
      <c r="CO811" s="71"/>
      <c r="CP811" s="71"/>
      <c r="CQ811" s="71"/>
      <c r="CR811" s="71"/>
      <c r="CS811" s="71"/>
      <c r="CT811" s="71"/>
      <c r="CU811" s="71"/>
      <c r="CV811" s="71"/>
      <c r="CW811" s="71"/>
      <c r="CX811" s="71"/>
    </row>
    <row r="812" spans="34:102" x14ac:dyDescent="0.25">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c r="BV812" s="71"/>
      <c r="BW812" s="71"/>
      <c r="BX812" s="71"/>
      <c r="BY812" s="71"/>
      <c r="BZ812" s="71"/>
      <c r="CA812" s="71"/>
      <c r="CB812" s="71"/>
      <c r="CC812" s="71"/>
      <c r="CD812" s="71"/>
      <c r="CE812" s="71"/>
      <c r="CF812" s="71"/>
      <c r="CG812" s="71"/>
      <c r="CH812" s="71"/>
      <c r="CI812" s="71"/>
      <c r="CJ812" s="71"/>
      <c r="CK812" s="71"/>
      <c r="CL812" s="71"/>
      <c r="CM812" s="71"/>
      <c r="CN812" s="71"/>
      <c r="CO812" s="71"/>
      <c r="CP812" s="71"/>
      <c r="CQ812" s="71"/>
      <c r="CR812" s="71"/>
      <c r="CS812" s="71"/>
      <c r="CT812" s="71"/>
      <c r="CU812" s="71"/>
      <c r="CV812" s="71"/>
      <c r="CW812" s="71"/>
      <c r="CX812" s="71"/>
    </row>
    <row r="813" spans="34:102" x14ac:dyDescent="0.25">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c r="BV813" s="71"/>
      <c r="BW813" s="71"/>
      <c r="BX813" s="71"/>
      <c r="BY813" s="71"/>
      <c r="BZ813" s="71"/>
      <c r="CA813" s="71"/>
      <c r="CB813" s="71"/>
      <c r="CC813" s="71"/>
      <c r="CD813" s="71"/>
      <c r="CE813" s="71"/>
      <c r="CF813" s="71"/>
      <c r="CG813" s="71"/>
      <c r="CH813" s="71"/>
      <c r="CI813" s="71"/>
      <c r="CJ813" s="71"/>
      <c r="CK813" s="71"/>
      <c r="CL813" s="71"/>
      <c r="CM813" s="71"/>
      <c r="CN813" s="71"/>
      <c r="CO813" s="71"/>
      <c r="CP813" s="71"/>
      <c r="CQ813" s="71"/>
      <c r="CR813" s="71"/>
      <c r="CS813" s="71"/>
      <c r="CT813" s="71"/>
      <c r="CU813" s="71"/>
      <c r="CV813" s="71"/>
      <c r="CW813" s="71"/>
      <c r="CX813" s="71"/>
    </row>
    <row r="814" spans="34:102" x14ac:dyDescent="0.25">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c r="BV814" s="71"/>
      <c r="BW814" s="71"/>
      <c r="BX814" s="71"/>
      <c r="BY814" s="71"/>
      <c r="BZ814" s="71"/>
      <c r="CA814" s="71"/>
      <c r="CB814" s="71"/>
      <c r="CC814" s="71"/>
      <c r="CD814" s="71"/>
      <c r="CE814" s="71"/>
      <c r="CF814" s="71"/>
      <c r="CG814" s="71"/>
      <c r="CH814" s="71"/>
      <c r="CI814" s="71"/>
      <c r="CJ814" s="71"/>
      <c r="CK814" s="71"/>
      <c r="CL814" s="71"/>
      <c r="CM814" s="71"/>
      <c r="CN814" s="71"/>
      <c r="CO814" s="71"/>
      <c r="CP814" s="71"/>
      <c r="CQ814" s="71"/>
      <c r="CR814" s="71"/>
      <c r="CS814" s="71"/>
      <c r="CT814" s="71"/>
      <c r="CU814" s="71"/>
      <c r="CV814" s="71"/>
      <c r="CW814" s="71"/>
      <c r="CX814" s="71"/>
    </row>
    <row r="815" spans="34:102" x14ac:dyDescent="0.25">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c r="BV815" s="71"/>
      <c r="BW815" s="71"/>
      <c r="BX815" s="71"/>
      <c r="BY815" s="71"/>
      <c r="BZ815" s="71"/>
      <c r="CA815" s="71"/>
      <c r="CB815" s="71"/>
      <c r="CC815" s="71"/>
      <c r="CD815" s="71"/>
      <c r="CE815" s="71"/>
      <c r="CF815" s="71"/>
      <c r="CG815" s="71"/>
      <c r="CH815" s="71"/>
      <c r="CI815" s="71"/>
      <c r="CJ815" s="71"/>
      <c r="CK815" s="71"/>
      <c r="CL815" s="71"/>
      <c r="CM815" s="71"/>
      <c r="CN815" s="71"/>
      <c r="CO815" s="71"/>
      <c r="CP815" s="71"/>
      <c r="CQ815" s="71"/>
      <c r="CR815" s="71"/>
      <c r="CS815" s="71"/>
      <c r="CT815" s="71"/>
      <c r="CU815" s="71"/>
      <c r="CV815" s="71"/>
      <c r="CW815" s="71"/>
      <c r="CX815" s="71"/>
    </row>
    <row r="816" spans="34:102" x14ac:dyDescent="0.25">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c r="BV816" s="71"/>
      <c r="BW816" s="71"/>
      <c r="BX816" s="71"/>
      <c r="BY816" s="71"/>
      <c r="BZ816" s="71"/>
      <c r="CA816" s="71"/>
      <c r="CB816" s="71"/>
      <c r="CC816" s="71"/>
      <c r="CD816" s="71"/>
      <c r="CE816" s="71"/>
      <c r="CF816" s="71"/>
      <c r="CG816" s="71"/>
      <c r="CH816" s="71"/>
      <c r="CI816" s="71"/>
      <c r="CJ816" s="71"/>
      <c r="CK816" s="71"/>
      <c r="CL816" s="71"/>
      <c r="CM816" s="71"/>
      <c r="CN816" s="71"/>
      <c r="CO816" s="71"/>
      <c r="CP816" s="71"/>
      <c r="CQ816" s="71"/>
      <c r="CR816" s="71"/>
      <c r="CS816" s="71"/>
      <c r="CT816" s="71"/>
      <c r="CU816" s="71"/>
      <c r="CV816" s="71"/>
      <c r="CW816" s="71"/>
      <c r="CX816" s="71"/>
    </row>
    <row r="817" spans="34:102" x14ac:dyDescent="0.25">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c r="BV817" s="71"/>
      <c r="BW817" s="71"/>
      <c r="BX817" s="71"/>
      <c r="BY817" s="71"/>
      <c r="BZ817" s="71"/>
      <c r="CA817" s="71"/>
      <c r="CB817" s="71"/>
      <c r="CC817" s="71"/>
      <c r="CD817" s="71"/>
      <c r="CE817" s="71"/>
      <c r="CF817" s="71"/>
      <c r="CG817" s="71"/>
      <c r="CH817" s="71"/>
      <c r="CI817" s="71"/>
      <c r="CJ817" s="71"/>
      <c r="CK817" s="71"/>
      <c r="CL817" s="71"/>
      <c r="CM817" s="71"/>
      <c r="CN817" s="71"/>
      <c r="CO817" s="71"/>
      <c r="CP817" s="71"/>
      <c r="CQ817" s="71"/>
      <c r="CR817" s="71"/>
      <c r="CS817" s="71"/>
      <c r="CT817" s="71"/>
      <c r="CU817" s="71"/>
      <c r="CV817" s="71"/>
      <c r="CW817" s="71"/>
      <c r="CX817" s="71"/>
    </row>
    <row r="818" spans="34:102" x14ac:dyDescent="0.25">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c r="BV818" s="71"/>
      <c r="BW818" s="71"/>
      <c r="BX818" s="71"/>
      <c r="BY818" s="71"/>
      <c r="BZ818" s="71"/>
      <c r="CA818" s="71"/>
      <c r="CB818" s="71"/>
      <c r="CC818" s="71"/>
      <c r="CD818" s="71"/>
      <c r="CE818" s="71"/>
      <c r="CF818" s="71"/>
      <c r="CG818" s="71"/>
      <c r="CH818" s="71"/>
      <c r="CI818" s="71"/>
      <c r="CJ818" s="71"/>
      <c r="CK818" s="71"/>
      <c r="CL818" s="71"/>
      <c r="CM818" s="71"/>
      <c r="CN818" s="71"/>
      <c r="CO818" s="71"/>
      <c r="CP818" s="71"/>
      <c r="CQ818" s="71"/>
      <c r="CR818" s="71"/>
      <c r="CS818" s="71"/>
      <c r="CT818" s="71"/>
      <c r="CU818" s="71"/>
      <c r="CV818" s="71"/>
      <c r="CW818" s="71"/>
      <c r="CX818" s="71"/>
    </row>
    <row r="819" spans="34:102" x14ac:dyDescent="0.25">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c r="BV819" s="71"/>
      <c r="BW819" s="71"/>
      <c r="BX819" s="71"/>
      <c r="BY819" s="71"/>
      <c r="BZ819" s="71"/>
      <c r="CA819" s="71"/>
      <c r="CB819" s="71"/>
      <c r="CC819" s="71"/>
      <c r="CD819" s="71"/>
      <c r="CE819" s="71"/>
      <c r="CF819" s="71"/>
      <c r="CG819" s="71"/>
      <c r="CH819" s="71"/>
      <c r="CI819" s="71"/>
      <c r="CJ819" s="71"/>
      <c r="CK819" s="71"/>
      <c r="CL819" s="71"/>
      <c r="CM819" s="71"/>
      <c r="CN819" s="71"/>
      <c r="CO819" s="71"/>
      <c r="CP819" s="71"/>
      <c r="CQ819" s="71"/>
      <c r="CR819" s="71"/>
      <c r="CS819" s="71"/>
      <c r="CT819" s="71"/>
      <c r="CU819" s="71"/>
      <c r="CV819" s="71"/>
      <c r="CW819" s="71"/>
      <c r="CX819" s="71"/>
    </row>
    <row r="820" spans="34:102" x14ac:dyDescent="0.25">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c r="BV820" s="71"/>
      <c r="BW820" s="71"/>
      <c r="BX820" s="71"/>
      <c r="BY820" s="71"/>
      <c r="BZ820" s="71"/>
      <c r="CA820" s="71"/>
      <c r="CB820" s="71"/>
      <c r="CC820" s="71"/>
      <c r="CD820" s="71"/>
      <c r="CE820" s="71"/>
      <c r="CF820" s="71"/>
      <c r="CG820" s="71"/>
      <c r="CH820" s="71"/>
      <c r="CI820" s="71"/>
      <c r="CJ820" s="71"/>
      <c r="CK820" s="71"/>
      <c r="CL820" s="71"/>
      <c r="CM820" s="71"/>
      <c r="CN820" s="71"/>
      <c r="CO820" s="71"/>
      <c r="CP820" s="71"/>
      <c r="CQ820" s="71"/>
      <c r="CR820" s="71"/>
      <c r="CS820" s="71"/>
      <c r="CT820" s="71"/>
      <c r="CU820" s="71"/>
      <c r="CV820" s="71"/>
      <c r="CW820" s="71"/>
      <c r="CX820" s="71"/>
    </row>
    <row r="821" spans="34:102" x14ac:dyDescent="0.25">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c r="BV821" s="71"/>
      <c r="BW821" s="71"/>
      <c r="BX821" s="71"/>
      <c r="BY821" s="71"/>
      <c r="BZ821" s="71"/>
      <c r="CA821" s="71"/>
      <c r="CB821" s="71"/>
      <c r="CC821" s="71"/>
      <c r="CD821" s="71"/>
      <c r="CE821" s="71"/>
      <c r="CF821" s="71"/>
      <c r="CG821" s="71"/>
      <c r="CH821" s="71"/>
      <c r="CI821" s="71"/>
      <c r="CJ821" s="71"/>
      <c r="CK821" s="71"/>
      <c r="CL821" s="71"/>
      <c r="CM821" s="71"/>
      <c r="CN821" s="71"/>
      <c r="CO821" s="71"/>
      <c r="CP821" s="71"/>
      <c r="CQ821" s="71"/>
      <c r="CR821" s="71"/>
      <c r="CS821" s="71"/>
      <c r="CT821" s="71"/>
      <c r="CU821" s="71"/>
      <c r="CV821" s="71"/>
      <c r="CW821" s="71"/>
      <c r="CX821" s="71"/>
    </row>
    <row r="822" spans="34:102" x14ac:dyDescent="0.25">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c r="BV822" s="71"/>
      <c r="BW822" s="71"/>
      <c r="BX822" s="71"/>
      <c r="BY822" s="71"/>
      <c r="BZ822" s="71"/>
      <c r="CA822" s="71"/>
      <c r="CB822" s="71"/>
      <c r="CC822" s="71"/>
      <c r="CD822" s="71"/>
      <c r="CE822" s="71"/>
      <c r="CF822" s="71"/>
      <c r="CG822" s="71"/>
      <c r="CH822" s="71"/>
      <c r="CI822" s="71"/>
      <c r="CJ822" s="71"/>
      <c r="CK822" s="71"/>
      <c r="CL822" s="71"/>
      <c r="CM822" s="71"/>
      <c r="CN822" s="71"/>
      <c r="CO822" s="71"/>
      <c r="CP822" s="71"/>
      <c r="CQ822" s="71"/>
      <c r="CR822" s="71"/>
      <c r="CS822" s="71"/>
      <c r="CT822" s="71"/>
      <c r="CU822" s="71"/>
      <c r="CV822" s="71"/>
      <c r="CW822" s="71"/>
      <c r="CX822" s="71"/>
    </row>
    <row r="823" spans="34:102" x14ac:dyDescent="0.25">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c r="BV823" s="71"/>
      <c r="BW823" s="71"/>
      <c r="BX823" s="71"/>
      <c r="BY823" s="71"/>
      <c r="BZ823" s="71"/>
      <c r="CA823" s="71"/>
      <c r="CB823" s="71"/>
      <c r="CC823" s="71"/>
      <c r="CD823" s="71"/>
      <c r="CE823" s="71"/>
      <c r="CF823" s="71"/>
      <c r="CG823" s="71"/>
      <c r="CH823" s="71"/>
      <c r="CI823" s="71"/>
      <c r="CJ823" s="71"/>
      <c r="CK823" s="71"/>
      <c r="CL823" s="71"/>
      <c r="CM823" s="71"/>
      <c r="CN823" s="71"/>
      <c r="CO823" s="71"/>
      <c r="CP823" s="71"/>
      <c r="CQ823" s="71"/>
      <c r="CR823" s="71"/>
      <c r="CS823" s="71"/>
      <c r="CT823" s="71"/>
      <c r="CU823" s="71"/>
      <c r="CV823" s="71"/>
      <c r="CW823" s="71"/>
      <c r="CX823" s="71"/>
    </row>
    <row r="824" spans="34:102" x14ac:dyDescent="0.25">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c r="BV824" s="71"/>
      <c r="BW824" s="71"/>
      <c r="BX824" s="71"/>
      <c r="BY824" s="71"/>
      <c r="BZ824" s="71"/>
      <c r="CA824" s="71"/>
      <c r="CB824" s="71"/>
      <c r="CC824" s="71"/>
      <c r="CD824" s="71"/>
      <c r="CE824" s="71"/>
      <c r="CF824" s="71"/>
      <c r="CG824" s="71"/>
      <c r="CH824" s="71"/>
      <c r="CI824" s="71"/>
      <c r="CJ824" s="71"/>
      <c r="CK824" s="71"/>
      <c r="CL824" s="71"/>
      <c r="CM824" s="71"/>
      <c r="CN824" s="71"/>
      <c r="CO824" s="71"/>
      <c r="CP824" s="71"/>
      <c r="CQ824" s="71"/>
      <c r="CR824" s="71"/>
      <c r="CS824" s="71"/>
      <c r="CT824" s="71"/>
      <c r="CU824" s="71"/>
      <c r="CV824" s="71"/>
      <c r="CW824" s="71"/>
      <c r="CX824" s="71"/>
    </row>
    <row r="825" spans="34:102" x14ac:dyDescent="0.25">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c r="BV825" s="71"/>
      <c r="BW825" s="71"/>
      <c r="BX825" s="71"/>
      <c r="BY825" s="71"/>
      <c r="BZ825" s="71"/>
      <c r="CA825" s="71"/>
      <c r="CB825" s="71"/>
      <c r="CC825" s="71"/>
      <c r="CD825" s="71"/>
      <c r="CE825" s="71"/>
      <c r="CF825" s="71"/>
      <c r="CG825" s="71"/>
      <c r="CH825" s="71"/>
      <c r="CI825" s="71"/>
      <c r="CJ825" s="71"/>
      <c r="CK825" s="71"/>
      <c r="CL825" s="71"/>
      <c r="CM825" s="71"/>
      <c r="CN825" s="71"/>
      <c r="CO825" s="71"/>
      <c r="CP825" s="71"/>
      <c r="CQ825" s="71"/>
      <c r="CR825" s="71"/>
      <c r="CS825" s="71"/>
      <c r="CT825" s="71"/>
      <c r="CU825" s="71"/>
      <c r="CV825" s="71"/>
      <c r="CW825" s="71"/>
      <c r="CX825" s="71"/>
    </row>
    <row r="826" spans="34:102" x14ac:dyDescent="0.25">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c r="BV826" s="71"/>
      <c r="BW826" s="71"/>
      <c r="BX826" s="71"/>
      <c r="BY826" s="71"/>
      <c r="BZ826" s="71"/>
      <c r="CA826" s="71"/>
      <c r="CB826" s="71"/>
      <c r="CC826" s="71"/>
      <c r="CD826" s="71"/>
      <c r="CE826" s="71"/>
      <c r="CF826" s="71"/>
      <c r="CG826" s="71"/>
      <c r="CH826" s="71"/>
      <c r="CI826" s="71"/>
      <c r="CJ826" s="71"/>
      <c r="CK826" s="71"/>
      <c r="CL826" s="71"/>
      <c r="CM826" s="71"/>
      <c r="CN826" s="71"/>
      <c r="CO826" s="71"/>
      <c r="CP826" s="71"/>
      <c r="CQ826" s="71"/>
      <c r="CR826" s="71"/>
      <c r="CS826" s="71"/>
      <c r="CT826" s="71"/>
      <c r="CU826" s="71"/>
      <c r="CV826" s="71"/>
      <c r="CW826" s="71"/>
      <c r="CX826" s="71"/>
    </row>
    <row r="827" spans="34:102" x14ac:dyDescent="0.25">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c r="BV827" s="71"/>
      <c r="BW827" s="71"/>
      <c r="BX827" s="71"/>
      <c r="BY827" s="71"/>
      <c r="BZ827" s="71"/>
      <c r="CA827" s="71"/>
      <c r="CB827" s="71"/>
      <c r="CC827" s="71"/>
      <c r="CD827" s="71"/>
      <c r="CE827" s="71"/>
      <c r="CF827" s="71"/>
      <c r="CG827" s="71"/>
      <c r="CH827" s="71"/>
      <c r="CI827" s="71"/>
      <c r="CJ827" s="71"/>
      <c r="CK827" s="71"/>
      <c r="CL827" s="71"/>
      <c r="CM827" s="71"/>
      <c r="CN827" s="71"/>
      <c r="CO827" s="71"/>
      <c r="CP827" s="71"/>
      <c r="CQ827" s="71"/>
      <c r="CR827" s="71"/>
      <c r="CS827" s="71"/>
      <c r="CT827" s="71"/>
      <c r="CU827" s="71"/>
      <c r="CV827" s="71"/>
      <c r="CW827" s="71"/>
      <c r="CX827" s="71"/>
    </row>
    <row r="828" spans="34:102" x14ac:dyDescent="0.25">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c r="BV828" s="71"/>
      <c r="BW828" s="71"/>
      <c r="BX828" s="71"/>
      <c r="BY828" s="71"/>
      <c r="BZ828" s="71"/>
      <c r="CA828" s="71"/>
      <c r="CB828" s="71"/>
      <c r="CC828" s="71"/>
      <c r="CD828" s="71"/>
      <c r="CE828" s="71"/>
      <c r="CF828" s="71"/>
      <c r="CG828" s="71"/>
      <c r="CH828" s="71"/>
      <c r="CI828" s="71"/>
      <c r="CJ828" s="71"/>
      <c r="CK828" s="71"/>
      <c r="CL828" s="71"/>
      <c r="CM828" s="71"/>
      <c r="CN828" s="71"/>
      <c r="CO828" s="71"/>
      <c r="CP828" s="71"/>
      <c r="CQ828" s="71"/>
      <c r="CR828" s="71"/>
      <c r="CS828" s="71"/>
      <c r="CT828" s="71"/>
      <c r="CU828" s="71"/>
      <c r="CV828" s="71"/>
      <c r="CW828" s="71"/>
      <c r="CX828" s="71"/>
    </row>
    <row r="829" spans="34:102" x14ac:dyDescent="0.25">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c r="BV829" s="71"/>
      <c r="BW829" s="71"/>
      <c r="BX829" s="71"/>
      <c r="BY829" s="71"/>
      <c r="BZ829" s="71"/>
      <c r="CA829" s="71"/>
      <c r="CB829" s="71"/>
      <c r="CC829" s="71"/>
      <c r="CD829" s="71"/>
      <c r="CE829" s="71"/>
      <c r="CF829" s="71"/>
      <c r="CG829" s="71"/>
      <c r="CH829" s="71"/>
      <c r="CI829" s="71"/>
      <c r="CJ829" s="71"/>
      <c r="CK829" s="71"/>
      <c r="CL829" s="71"/>
      <c r="CM829" s="71"/>
      <c r="CN829" s="71"/>
      <c r="CO829" s="71"/>
      <c r="CP829" s="71"/>
      <c r="CQ829" s="71"/>
      <c r="CR829" s="71"/>
      <c r="CS829" s="71"/>
      <c r="CT829" s="71"/>
      <c r="CU829" s="71"/>
      <c r="CV829" s="71"/>
      <c r="CW829" s="71"/>
      <c r="CX829" s="71"/>
    </row>
    <row r="830" spans="34:102" x14ac:dyDescent="0.25">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c r="BV830" s="71"/>
      <c r="BW830" s="71"/>
      <c r="BX830" s="71"/>
      <c r="BY830" s="71"/>
      <c r="BZ830" s="71"/>
      <c r="CA830" s="71"/>
      <c r="CB830" s="71"/>
      <c r="CC830" s="71"/>
      <c r="CD830" s="71"/>
      <c r="CE830" s="71"/>
      <c r="CF830" s="71"/>
      <c r="CG830" s="71"/>
      <c r="CH830" s="71"/>
      <c r="CI830" s="71"/>
      <c r="CJ830" s="71"/>
      <c r="CK830" s="71"/>
      <c r="CL830" s="71"/>
      <c r="CM830" s="71"/>
      <c r="CN830" s="71"/>
      <c r="CO830" s="71"/>
      <c r="CP830" s="71"/>
      <c r="CQ830" s="71"/>
      <c r="CR830" s="71"/>
      <c r="CS830" s="71"/>
      <c r="CT830" s="71"/>
      <c r="CU830" s="71"/>
      <c r="CV830" s="71"/>
      <c r="CW830" s="71"/>
      <c r="CX830" s="71"/>
    </row>
    <row r="831" spans="34:102" x14ac:dyDescent="0.25">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c r="BV831" s="71"/>
      <c r="BW831" s="71"/>
      <c r="BX831" s="71"/>
      <c r="BY831" s="71"/>
      <c r="BZ831" s="71"/>
      <c r="CA831" s="71"/>
      <c r="CB831" s="71"/>
      <c r="CC831" s="71"/>
      <c r="CD831" s="71"/>
      <c r="CE831" s="71"/>
      <c r="CF831" s="71"/>
      <c r="CG831" s="71"/>
      <c r="CH831" s="71"/>
      <c r="CI831" s="71"/>
      <c r="CJ831" s="71"/>
      <c r="CK831" s="71"/>
      <c r="CL831" s="71"/>
      <c r="CM831" s="71"/>
      <c r="CN831" s="71"/>
      <c r="CO831" s="71"/>
      <c r="CP831" s="71"/>
      <c r="CQ831" s="71"/>
      <c r="CR831" s="71"/>
      <c r="CS831" s="71"/>
      <c r="CT831" s="71"/>
      <c r="CU831" s="71"/>
      <c r="CV831" s="71"/>
      <c r="CW831" s="71"/>
      <c r="CX831" s="71"/>
    </row>
    <row r="832" spans="34:102" x14ac:dyDescent="0.25">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c r="BV832" s="71"/>
      <c r="BW832" s="71"/>
      <c r="BX832" s="71"/>
      <c r="BY832" s="71"/>
      <c r="BZ832" s="71"/>
      <c r="CA832" s="71"/>
      <c r="CB832" s="71"/>
      <c r="CC832" s="71"/>
      <c r="CD832" s="71"/>
      <c r="CE832" s="71"/>
      <c r="CF832" s="71"/>
      <c r="CG832" s="71"/>
      <c r="CH832" s="71"/>
      <c r="CI832" s="71"/>
      <c r="CJ832" s="71"/>
      <c r="CK832" s="71"/>
      <c r="CL832" s="71"/>
      <c r="CM832" s="71"/>
      <c r="CN832" s="71"/>
      <c r="CO832" s="71"/>
      <c r="CP832" s="71"/>
      <c r="CQ832" s="71"/>
      <c r="CR832" s="71"/>
      <c r="CS832" s="71"/>
      <c r="CT832" s="71"/>
      <c r="CU832" s="71"/>
      <c r="CV832" s="71"/>
      <c r="CW832" s="71"/>
      <c r="CX832" s="71"/>
    </row>
    <row r="833" spans="34:102" x14ac:dyDescent="0.25">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c r="BV833" s="71"/>
      <c r="BW833" s="71"/>
      <c r="BX833" s="71"/>
      <c r="BY833" s="71"/>
      <c r="BZ833" s="71"/>
      <c r="CA833" s="71"/>
      <c r="CB833" s="71"/>
      <c r="CC833" s="71"/>
      <c r="CD833" s="71"/>
      <c r="CE833" s="71"/>
      <c r="CF833" s="71"/>
      <c r="CG833" s="71"/>
      <c r="CH833" s="71"/>
      <c r="CI833" s="71"/>
      <c r="CJ833" s="71"/>
      <c r="CK833" s="71"/>
      <c r="CL833" s="71"/>
      <c r="CM833" s="71"/>
      <c r="CN833" s="71"/>
      <c r="CO833" s="71"/>
      <c r="CP833" s="71"/>
      <c r="CQ833" s="71"/>
      <c r="CR833" s="71"/>
      <c r="CS833" s="71"/>
      <c r="CT833" s="71"/>
      <c r="CU833" s="71"/>
      <c r="CV833" s="71"/>
      <c r="CW833" s="71"/>
      <c r="CX833" s="71"/>
    </row>
    <row r="834" spans="34:102" x14ac:dyDescent="0.25">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c r="BV834" s="71"/>
      <c r="BW834" s="71"/>
      <c r="BX834" s="71"/>
      <c r="BY834" s="71"/>
      <c r="BZ834" s="71"/>
      <c r="CA834" s="71"/>
      <c r="CB834" s="71"/>
      <c r="CC834" s="71"/>
      <c r="CD834" s="71"/>
      <c r="CE834" s="71"/>
      <c r="CF834" s="71"/>
      <c r="CG834" s="71"/>
      <c r="CH834" s="71"/>
      <c r="CI834" s="71"/>
      <c r="CJ834" s="71"/>
      <c r="CK834" s="71"/>
      <c r="CL834" s="71"/>
      <c r="CM834" s="71"/>
      <c r="CN834" s="71"/>
      <c r="CO834" s="71"/>
      <c r="CP834" s="71"/>
      <c r="CQ834" s="71"/>
      <c r="CR834" s="71"/>
      <c r="CS834" s="71"/>
      <c r="CT834" s="71"/>
      <c r="CU834" s="71"/>
      <c r="CV834" s="71"/>
      <c r="CW834" s="71"/>
      <c r="CX834" s="71"/>
    </row>
    <row r="835" spans="34:102" x14ac:dyDescent="0.25">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c r="BV835" s="71"/>
      <c r="BW835" s="71"/>
      <c r="BX835" s="71"/>
      <c r="BY835" s="71"/>
      <c r="BZ835" s="71"/>
      <c r="CA835" s="71"/>
      <c r="CB835" s="71"/>
      <c r="CC835" s="71"/>
      <c r="CD835" s="71"/>
      <c r="CE835" s="71"/>
      <c r="CF835" s="71"/>
      <c r="CG835" s="71"/>
      <c r="CH835" s="71"/>
      <c r="CI835" s="71"/>
      <c r="CJ835" s="71"/>
      <c r="CK835" s="71"/>
      <c r="CL835" s="71"/>
      <c r="CM835" s="71"/>
      <c r="CN835" s="71"/>
      <c r="CO835" s="71"/>
      <c r="CP835" s="71"/>
      <c r="CQ835" s="71"/>
      <c r="CR835" s="71"/>
      <c r="CS835" s="71"/>
      <c r="CT835" s="71"/>
      <c r="CU835" s="71"/>
      <c r="CV835" s="71"/>
      <c r="CW835" s="71"/>
      <c r="CX835" s="71"/>
    </row>
    <row r="836" spans="34:102" x14ac:dyDescent="0.25">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c r="BV836" s="71"/>
      <c r="BW836" s="71"/>
      <c r="BX836" s="71"/>
      <c r="BY836" s="71"/>
      <c r="BZ836" s="71"/>
      <c r="CA836" s="71"/>
      <c r="CB836" s="71"/>
      <c r="CC836" s="71"/>
      <c r="CD836" s="71"/>
      <c r="CE836" s="71"/>
      <c r="CF836" s="71"/>
      <c r="CG836" s="71"/>
      <c r="CH836" s="71"/>
      <c r="CI836" s="71"/>
      <c r="CJ836" s="71"/>
      <c r="CK836" s="71"/>
      <c r="CL836" s="71"/>
      <c r="CM836" s="71"/>
      <c r="CN836" s="71"/>
      <c r="CO836" s="71"/>
      <c r="CP836" s="71"/>
      <c r="CQ836" s="71"/>
      <c r="CR836" s="71"/>
      <c r="CS836" s="71"/>
      <c r="CT836" s="71"/>
      <c r="CU836" s="71"/>
      <c r="CV836" s="71"/>
      <c r="CW836" s="71"/>
      <c r="CX836" s="71"/>
    </row>
    <row r="837" spans="34:102" x14ac:dyDescent="0.25">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c r="BV837" s="71"/>
      <c r="BW837" s="71"/>
      <c r="BX837" s="71"/>
      <c r="BY837" s="71"/>
      <c r="BZ837" s="71"/>
      <c r="CA837" s="71"/>
      <c r="CB837" s="71"/>
      <c r="CC837" s="71"/>
      <c r="CD837" s="71"/>
      <c r="CE837" s="71"/>
      <c r="CF837" s="71"/>
      <c r="CG837" s="71"/>
      <c r="CH837" s="71"/>
      <c r="CI837" s="71"/>
      <c r="CJ837" s="71"/>
      <c r="CK837" s="71"/>
      <c r="CL837" s="71"/>
      <c r="CM837" s="71"/>
      <c r="CN837" s="71"/>
      <c r="CO837" s="71"/>
      <c r="CP837" s="71"/>
      <c r="CQ837" s="71"/>
      <c r="CR837" s="71"/>
      <c r="CS837" s="71"/>
      <c r="CT837" s="71"/>
      <c r="CU837" s="71"/>
      <c r="CV837" s="71"/>
      <c r="CW837" s="71"/>
      <c r="CX837" s="71"/>
    </row>
    <row r="838" spans="34:102" x14ac:dyDescent="0.25">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c r="BV838" s="71"/>
      <c r="BW838" s="71"/>
      <c r="BX838" s="71"/>
      <c r="BY838" s="71"/>
      <c r="BZ838" s="71"/>
      <c r="CA838" s="71"/>
      <c r="CB838" s="71"/>
      <c r="CC838" s="71"/>
      <c r="CD838" s="71"/>
      <c r="CE838" s="71"/>
      <c r="CF838" s="71"/>
      <c r="CG838" s="71"/>
      <c r="CH838" s="71"/>
      <c r="CI838" s="71"/>
      <c r="CJ838" s="71"/>
      <c r="CK838" s="71"/>
      <c r="CL838" s="71"/>
      <c r="CM838" s="71"/>
      <c r="CN838" s="71"/>
      <c r="CO838" s="71"/>
      <c r="CP838" s="71"/>
      <c r="CQ838" s="71"/>
      <c r="CR838" s="71"/>
      <c r="CS838" s="71"/>
      <c r="CT838" s="71"/>
      <c r="CU838" s="71"/>
      <c r="CV838" s="71"/>
      <c r="CW838" s="71"/>
      <c r="CX838" s="71"/>
    </row>
    <row r="839" spans="34:102" x14ac:dyDescent="0.25">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c r="BV839" s="71"/>
      <c r="BW839" s="71"/>
      <c r="BX839" s="71"/>
      <c r="BY839" s="71"/>
      <c r="BZ839" s="71"/>
      <c r="CA839" s="71"/>
      <c r="CB839" s="71"/>
      <c r="CC839" s="71"/>
      <c r="CD839" s="71"/>
      <c r="CE839" s="71"/>
      <c r="CF839" s="71"/>
      <c r="CG839" s="71"/>
      <c r="CH839" s="71"/>
      <c r="CI839" s="71"/>
      <c r="CJ839" s="71"/>
      <c r="CK839" s="71"/>
      <c r="CL839" s="71"/>
      <c r="CM839" s="71"/>
      <c r="CN839" s="71"/>
      <c r="CO839" s="71"/>
      <c r="CP839" s="71"/>
      <c r="CQ839" s="71"/>
      <c r="CR839" s="71"/>
      <c r="CS839" s="71"/>
      <c r="CT839" s="71"/>
      <c r="CU839" s="71"/>
      <c r="CV839" s="71"/>
      <c r="CW839" s="71"/>
      <c r="CX839" s="71"/>
    </row>
    <row r="840" spans="34:102" x14ac:dyDescent="0.25">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c r="BV840" s="71"/>
      <c r="BW840" s="71"/>
      <c r="BX840" s="71"/>
      <c r="BY840" s="71"/>
      <c r="BZ840" s="71"/>
      <c r="CA840" s="71"/>
      <c r="CB840" s="71"/>
      <c r="CC840" s="71"/>
      <c r="CD840" s="71"/>
      <c r="CE840" s="71"/>
      <c r="CF840" s="71"/>
      <c r="CG840" s="71"/>
      <c r="CH840" s="71"/>
      <c r="CI840" s="71"/>
      <c r="CJ840" s="71"/>
      <c r="CK840" s="71"/>
      <c r="CL840" s="71"/>
      <c r="CM840" s="71"/>
      <c r="CN840" s="71"/>
      <c r="CO840" s="71"/>
      <c r="CP840" s="71"/>
      <c r="CQ840" s="71"/>
      <c r="CR840" s="71"/>
      <c r="CS840" s="71"/>
      <c r="CT840" s="71"/>
      <c r="CU840" s="71"/>
      <c r="CV840" s="71"/>
      <c r="CW840" s="71"/>
      <c r="CX840" s="71"/>
    </row>
    <row r="841" spans="34:102" x14ac:dyDescent="0.25">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c r="BV841" s="71"/>
      <c r="BW841" s="71"/>
      <c r="BX841" s="71"/>
      <c r="BY841" s="71"/>
      <c r="BZ841" s="71"/>
      <c r="CA841" s="71"/>
      <c r="CB841" s="71"/>
      <c r="CC841" s="71"/>
      <c r="CD841" s="71"/>
      <c r="CE841" s="71"/>
      <c r="CF841" s="71"/>
      <c r="CG841" s="71"/>
      <c r="CH841" s="71"/>
      <c r="CI841" s="71"/>
      <c r="CJ841" s="71"/>
      <c r="CK841" s="71"/>
      <c r="CL841" s="71"/>
      <c r="CM841" s="71"/>
      <c r="CN841" s="71"/>
      <c r="CO841" s="71"/>
      <c r="CP841" s="71"/>
      <c r="CQ841" s="71"/>
      <c r="CR841" s="71"/>
      <c r="CS841" s="71"/>
      <c r="CT841" s="71"/>
      <c r="CU841" s="71"/>
      <c r="CV841" s="71"/>
      <c r="CW841" s="71"/>
      <c r="CX841" s="71"/>
    </row>
    <row r="842" spans="34:102" x14ac:dyDescent="0.25">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c r="BV842" s="71"/>
      <c r="BW842" s="71"/>
      <c r="BX842" s="71"/>
      <c r="BY842" s="71"/>
      <c r="BZ842" s="71"/>
      <c r="CA842" s="71"/>
      <c r="CB842" s="71"/>
      <c r="CC842" s="71"/>
      <c r="CD842" s="71"/>
      <c r="CE842" s="71"/>
      <c r="CF842" s="71"/>
      <c r="CG842" s="71"/>
      <c r="CH842" s="71"/>
      <c r="CI842" s="71"/>
      <c r="CJ842" s="71"/>
      <c r="CK842" s="71"/>
      <c r="CL842" s="71"/>
      <c r="CM842" s="71"/>
      <c r="CN842" s="71"/>
      <c r="CO842" s="71"/>
      <c r="CP842" s="71"/>
      <c r="CQ842" s="71"/>
      <c r="CR842" s="71"/>
      <c r="CS842" s="71"/>
      <c r="CT842" s="71"/>
      <c r="CU842" s="71"/>
      <c r="CV842" s="71"/>
      <c r="CW842" s="71"/>
      <c r="CX842" s="71"/>
    </row>
    <row r="843" spans="34:102" x14ac:dyDescent="0.25">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c r="BV843" s="71"/>
      <c r="BW843" s="71"/>
      <c r="BX843" s="71"/>
      <c r="BY843" s="71"/>
      <c r="BZ843" s="71"/>
      <c r="CA843" s="71"/>
      <c r="CB843" s="71"/>
      <c r="CC843" s="71"/>
      <c r="CD843" s="71"/>
      <c r="CE843" s="71"/>
      <c r="CF843" s="71"/>
      <c r="CG843" s="71"/>
      <c r="CH843" s="71"/>
      <c r="CI843" s="71"/>
      <c r="CJ843" s="71"/>
      <c r="CK843" s="71"/>
      <c r="CL843" s="71"/>
      <c r="CM843" s="71"/>
      <c r="CN843" s="71"/>
      <c r="CO843" s="71"/>
      <c r="CP843" s="71"/>
      <c r="CQ843" s="71"/>
      <c r="CR843" s="71"/>
      <c r="CS843" s="71"/>
      <c r="CT843" s="71"/>
      <c r="CU843" s="71"/>
      <c r="CV843" s="71"/>
      <c r="CW843" s="71"/>
      <c r="CX843" s="71"/>
    </row>
    <row r="844" spans="34:102" x14ac:dyDescent="0.25">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c r="BV844" s="71"/>
      <c r="BW844" s="71"/>
      <c r="BX844" s="71"/>
      <c r="BY844" s="71"/>
      <c r="BZ844" s="71"/>
      <c r="CA844" s="71"/>
      <c r="CB844" s="71"/>
      <c r="CC844" s="71"/>
      <c r="CD844" s="71"/>
      <c r="CE844" s="71"/>
      <c r="CF844" s="71"/>
      <c r="CG844" s="71"/>
      <c r="CH844" s="71"/>
      <c r="CI844" s="71"/>
      <c r="CJ844" s="71"/>
      <c r="CK844" s="71"/>
      <c r="CL844" s="71"/>
      <c r="CM844" s="71"/>
      <c r="CN844" s="71"/>
      <c r="CO844" s="71"/>
      <c r="CP844" s="71"/>
      <c r="CQ844" s="71"/>
      <c r="CR844" s="71"/>
      <c r="CS844" s="71"/>
      <c r="CT844" s="71"/>
      <c r="CU844" s="71"/>
      <c r="CV844" s="71"/>
      <c r="CW844" s="71"/>
      <c r="CX844" s="71"/>
    </row>
    <row r="845" spans="34:102" x14ac:dyDescent="0.25">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c r="BV845" s="71"/>
      <c r="BW845" s="71"/>
      <c r="BX845" s="71"/>
      <c r="BY845" s="71"/>
      <c r="BZ845" s="71"/>
      <c r="CA845" s="71"/>
      <c r="CB845" s="71"/>
      <c r="CC845" s="71"/>
      <c r="CD845" s="71"/>
      <c r="CE845" s="71"/>
      <c r="CF845" s="71"/>
      <c r="CG845" s="71"/>
      <c r="CH845" s="71"/>
      <c r="CI845" s="71"/>
      <c r="CJ845" s="71"/>
      <c r="CK845" s="71"/>
      <c r="CL845" s="71"/>
      <c r="CM845" s="71"/>
      <c r="CN845" s="71"/>
      <c r="CO845" s="71"/>
      <c r="CP845" s="71"/>
      <c r="CQ845" s="71"/>
      <c r="CR845" s="71"/>
      <c r="CS845" s="71"/>
      <c r="CT845" s="71"/>
      <c r="CU845" s="71"/>
      <c r="CV845" s="71"/>
      <c r="CW845" s="71"/>
      <c r="CX845" s="71"/>
    </row>
    <row r="846" spans="34:102" x14ac:dyDescent="0.25">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c r="BV846" s="71"/>
      <c r="BW846" s="71"/>
      <c r="BX846" s="71"/>
      <c r="BY846" s="71"/>
      <c r="BZ846" s="71"/>
      <c r="CA846" s="71"/>
      <c r="CB846" s="71"/>
      <c r="CC846" s="71"/>
      <c r="CD846" s="71"/>
      <c r="CE846" s="71"/>
      <c r="CF846" s="71"/>
      <c r="CG846" s="71"/>
      <c r="CH846" s="71"/>
      <c r="CI846" s="71"/>
      <c r="CJ846" s="71"/>
      <c r="CK846" s="71"/>
      <c r="CL846" s="71"/>
      <c r="CM846" s="71"/>
      <c r="CN846" s="71"/>
      <c r="CO846" s="71"/>
      <c r="CP846" s="71"/>
      <c r="CQ846" s="71"/>
      <c r="CR846" s="71"/>
      <c r="CS846" s="71"/>
      <c r="CT846" s="71"/>
      <c r="CU846" s="71"/>
      <c r="CV846" s="71"/>
      <c r="CW846" s="71"/>
      <c r="CX846" s="71"/>
    </row>
    <row r="847" spans="34:102" x14ac:dyDescent="0.25">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c r="BV847" s="71"/>
      <c r="BW847" s="71"/>
      <c r="BX847" s="71"/>
      <c r="BY847" s="71"/>
      <c r="BZ847" s="71"/>
      <c r="CA847" s="71"/>
      <c r="CB847" s="71"/>
      <c r="CC847" s="71"/>
      <c r="CD847" s="71"/>
      <c r="CE847" s="71"/>
      <c r="CF847" s="71"/>
      <c r="CG847" s="71"/>
      <c r="CH847" s="71"/>
      <c r="CI847" s="71"/>
      <c r="CJ847" s="71"/>
      <c r="CK847" s="71"/>
      <c r="CL847" s="71"/>
      <c r="CM847" s="71"/>
      <c r="CN847" s="71"/>
      <c r="CO847" s="71"/>
      <c r="CP847" s="71"/>
      <c r="CQ847" s="71"/>
      <c r="CR847" s="71"/>
      <c r="CS847" s="71"/>
      <c r="CT847" s="71"/>
      <c r="CU847" s="71"/>
      <c r="CV847" s="71"/>
      <c r="CW847" s="71"/>
      <c r="CX847" s="71"/>
    </row>
    <row r="848" spans="34:102" x14ac:dyDescent="0.25">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c r="BV848" s="71"/>
      <c r="BW848" s="71"/>
      <c r="BX848" s="71"/>
      <c r="BY848" s="71"/>
      <c r="BZ848" s="71"/>
      <c r="CA848" s="71"/>
      <c r="CB848" s="71"/>
      <c r="CC848" s="71"/>
      <c r="CD848" s="71"/>
      <c r="CE848" s="71"/>
      <c r="CF848" s="71"/>
      <c r="CG848" s="71"/>
      <c r="CH848" s="71"/>
      <c r="CI848" s="71"/>
      <c r="CJ848" s="71"/>
      <c r="CK848" s="71"/>
      <c r="CL848" s="71"/>
      <c r="CM848" s="71"/>
      <c r="CN848" s="71"/>
      <c r="CO848" s="71"/>
      <c r="CP848" s="71"/>
      <c r="CQ848" s="71"/>
      <c r="CR848" s="71"/>
      <c r="CS848" s="71"/>
      <c r="CT848" s="71"/>
      <c r="CU848" s="71"/>
      <c r="CV848" s="71"/>
      <c r="CW848" s="71"/>
      <c r="CX848" s="71"/>
    </row>
    <row r="849" spans="34:102" x14ac:dyDescent="0.25">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c r="BV849" s="71"/>
      <c r="BW849" s="71"/>
      <c r="BX849" s="71"/>
      <c r="BY849" s="71"/>
      <c r="BZ849" s="71"/>
      <c r="CA849" s="71"/>
      <c r="CB849" s="71"/>
      <c r="CC849" s="71"/>
      <c r="CD849" s="71"/>
      <c r="CE849" s="71"/>
      <c r="CF849" s="71"/>
      <c r="CG849" s="71"/>
      <c r="CH849" s="71"/>
      <c r="CI849" s="71"/>
      <c r="CJ849" s="71"/>
      <c r="CK849" s="71"/>
      <c r="CL849" s="71"/>
      <c r="CM849" s="71"/>
      <c r="CN849" s="71"/>
      <c r="CO849" s="71"/>
      <c r="CP849" s="71"/>
      <c r="CQ849" s="71"/>
      <c r="CR849" s="71"/>
      <c r="CS849" s="71"/>
      <c r="CT849" s="71"/>
      <c r="CU849" s="71"/>
      <c r="CV849" s="71"/>
      <c r="CW849" s="71"/>
      <c r="CX849" s="71"/>
    </row>
    <row r="850" spans="34:102" x14ac:dyDescent="0.25">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c r="BV850" s="71"/>
      <c r="BW850" s="71"/>
      <c r="BX850" s="71"/>
      <c r="BY850" s="71"/>
      <c r="BZ850" s="71"/>
      <c r="CA850" s="71"/>
      <c r="CB850" s="71"/>
      <c r="CC850" s="71"/>
      <c r="CD850" s="71"/>
      <c r="CE850" s="71"/>
      <c r="CF850" s="71"/>
      <c r="CG850" s="71"/>
      <c r="CH850" s="71"/>
      <c r="CI850" s="71"/>
      <c r="CJ850" s="71"/>
      <c r="CK850" s="71"/>
      <c r="CL850" s="71"/>
      <c r="CM850" s="71"/>
      <c r="CN850" s="71"/>
      <c r="CO850" s="71"/>
      <c r="CP850" s="71"/>
      <c r="CQ850" s="71"/>
      <c r="CR850" s="71"/>
      <c r="CS850" s="71"/>
      <c r="CT850" s="71"/>
      <c r="CU850" s="71"/>
      <c r="CV850" s="71"/>
      <c r="CW850" s="71"/>
      <c r="CX850" s="71"/>
    </row>
    <row r="851" spans="34:102" x14ac:dyDescent="0.25">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c r="BV851" s="71"/>
      <c r="BW851" s="71"/>
      <c r="BX851" s="71"/>
      <c r="BY851" s="71"/>
      <c r="BZ851" s="71"/>
      <c r="CA851" s="71"/>
      <c r="CB851" s="71"/>
      <c r="CC851" s="71"/>
      <c r="CD851" s="71"/>
      <c r="CE851" s="71"/>
      <c r="CF851" s="71"/>
      <c r="CG851" s="71"/>
      <c r="CH851" s="71"/>
      <c r="CI851" s="71"/>
      <c r="CJ851" s="71"/>
      <c r="CK851" s="71"/>
      <c r="CL851" s="71"/>
      <c r="CM851" s="71"/>
      <c r="CN851" s="71"/>
      <c r="CO851" s="71"/>
      <c r="CP851" s="71"/>
      <c r="CQ851" s="71"/>
      <c r="CR851" s="71"/>
      <c r="CS851" s="71"/>
      <c r="CT851" s="71"/>
      <c r="CU851" s="71"/>
      <c r="CV851" s="71"/>
      <c r="CW851" s="71"/>
      <c r="CX851" s="71"/>
    </row>
    <row r="852" spans="34:102" x14ac:dyDescent="0.25">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c r="BV852" s="71"/>
      <c r="BW852" s="71"/>
      <c r="BX852" s="71"/>
      <c r="BY852" s="71"/>
      <c r="BZ852" s="71"/>
      <c r="CA852" s="71"/>
      <c r="CB852" s="71"/>
      <c r="CC852" s="71"/>
      <c r="CD852" s="71"/>
      <c r="CE852" s="71"/>
      <c r="CF852" s="71"/>
      <c r="CG852" s="71"/>
      <c r="CH852" s="71"/>
      <c r="CI852" s="71"/>
      <c r="CJ852" s="71"/>
      <c r="CK852" s="71"/>
      <c r="CL852" s="71"/>
      <c r="CM852" s="71"/>
      <c r="CN852" s="71"/>
      <c r="CO852" s="71"/>
      <c r="CP852" s="71"/>
      <c r="CQ852" s="71"/>
      <c r="CR852" s="71"/>
      <c r="CS852" s="71"/>
      <c r="CT852" s="71"/>
      <c r="CU852" s="71"/>
      <c r="CV852" s="71"/>
      <c r="CW852" s="71"/>
      <c r="CX852" s="71"/>
    </row>
    <row r="853" spans="34:102" x14ac:dyDescent="0.25">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c r="BV853" s="71"/>
      <c r="BW853" s="71"/>
      <c r="BX853" s="71"/>
      <c r="BY853" s="71"/>
      <c r="BZ853" s="71"/>
      <c r="CA853" s="71"/>
      <c r="CB853" s="71"/>
      <c r="CC853" s="71"/>
      <c r="CD853" s="71"/>
      <c r="CE853" s="71"/>
      <c r="CF853" s="71"/>
      <c r="CG853" s="71"/>
      <c r="CH853" s="71"/>
      <c r="CI853" s="71"/>
      <c r="CJ853" s="71"/>
      <c r="CK853" s="71"/>
      <c r="CL853" s="71"/>
      <c r="CM853" s="71"/>
      <c r="CN853" s="71"/>
      <c r="CO853" s="71"/>
      <c r="CP853" s="71"/>
      <c r="CQ853" s="71"/>
      <c r="CR853" s="71"/>
      <c r="CS853" s="71"/>
      <c r="CT853" s="71"/>
      <c r="CU853" s="71"/>
      <c r="CV853" s="71"/>
      <c r="CW853" s="71"/>
      <c r="CX853" s="71"/>
    </row>
    <row r="854" spans="34:102" x14ac:dyDescent="0.25">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c r="BV854" s="71"/>
      <c r="BW854" s="71"/>
      <c r="BX854" s="71"/>
      <c r="BY854" s="71"/>
      <c r="BZ854" s="71"/>
      <c r="CA854" s="71"/>
      <c r="CB854" s="71"/>
      <c r="CC854" s="71"/>
      <c r="CD854" s="71"/>
      <c r="CE854" s="71"/>
      <c r="CF854" s="71"/>
      <c r="CG854" s="71"/>
      <c r="CH854" s="71"/>
      <c r="CI854" s="71"/>
      <c r="CJ854" s="71"/>
      <c r="CK854" s="71"/>
      <c r="CL854" s="71"/>
      <c r="CM854" s="71"/>
      <c r="CN854" s="71"/>
      <c r="CO854" s="71"/>
      <c r="CP854" s="71"/>
      <c r="CQ854" s="71"/>
      <c r="CR854" s="71"/>
      <c r="CS854" s="71"/>
      <c r="CT854" s="71"/>
      <c r="CU854" s="71"/>
      <c r="CV854" s="71"/>
      <c r="CW854" s="71"/>
      <c r="CX854" s="71"/>
    </row>
    <row r="855" spans="34:102" x14ac:dyDescent="0.25">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c r="BV855" s="71"/>
      <c r="BW855" s="71"/>
      <c r="BX855" s="71"/>
      <c r="BY855" s="71"/>
      <c r="BZ855" s="71"/>
      <c r="CA855" s="71"/>
      <c r="CB855" s="71"/>
      <c r="CC855" s="71"/>
      <c r="CD855" s="71"/>
      <c r="CE855" s="71"/>
      <c r="CF855" s="71"/>
      <c r="CG855" s="71"/>
      <c r="CH855" s="71"/>
      <c r="CI855" s="71"/>
      <c r="CJ855" s="71"/>
      <c r="CK855" s="71"/>
      <c r="CL855" s="71"/>
      <c r="CM855" s="71"/>
      <c r="CN855" s="71"/>
      <c r="CO855" s="71"/>
      <c r="CP855" s="71"/>
      <c r="CQ855" s="71"/>
      <c r="CR855" s="71"/>
      <c r="CS855" s="71"/>
      <c r="CT855" s="71"/>
      <c r="CU855" s="71"/>
      <c r="CV855" s="71"/>
      <c r="CW855" s="71"/>
      <c r="CX855" s="71"/>
    </row>
    <row r="856" spans="34:102" x14ac:dyDescent="0.25">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c r="BV856" s="71"/>
      <c r="BW856" s="71"/>
      <c r="BX856" s="71"/>
      <c r="BY856" s="71"/>
      <c r="BZ856" s="71"/>
      <c r="CA856" s="71"/>
      <c r="CB856" s="71"/>
      <c r="CC856" s="71"/>
      <c r="CD856" s="71"/>
      <c r="CE856" s="71"/>
      <c r="CF856" s="71"/>
      <c r="CG856" s="71"/>
      <c r="CH856" s="71"/>
      <c r="CI856" s="71"/>
      <c r="CJ856" s="71"/>
      <c r="CK856" s="71"/>
      <c r="CL856" s="71"/>
      <c r="CM856" s="71"/>
      <c r="CN856" s="71"/>
      <c r="CO856" s="71"/>
      <c r="CP856" s="71"/>
      <c r="CQ856" s="71"/>
      <c r="CR856" s="71"/>
      <c r="CS856" s="71"/>
      <c r="CT856" s="71"/>
      <c r="CU856" s="71"/>
      <c r="CV856" s="71"/>
      <c r="CW856" s="71"/>
      <c r="CX856" s="71"/>
    </row>
    <row r="857" spans="34:102" x14ac:dyDescent="0.25">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c r="BV857" s="71"/>
      <c r="BW857" s="71"/>
      <c r="BX857" s="71"/>
      <c r="BY857" s="71"/>
      <c r="BZ857" s="71"/>
      <c r="CA857" s="71"/>
      <c r="CB857" s="71"/>
      <c r="CC857" s="71"/>
      <c r="CD857" s="71"/>
      <c r="CE857" s="71"/>
      <c r="CF857" s="71"/>
      <c r="CG857" s="71"/>
      <c r="CH857" s="71"/>
      <c r="CI857" s="71"/>
      <c r="CJ857" s="71"/>
      <c r="CK857" s="71"/>
      <c r="CL857" s="71"/>
      <c r="CM857" s="71"/>
      <c r="CN857" s="71"/>
      <c r="CO857" s="71"/>
      <c r="CP857" s="71"/>
      <c r="CQ857" s="71"/>
      <c r="CR857" s="71"/>
      <c r="CS857" s="71"/>
      <c r="CT857" s="71"/>
      <c r="CU857" s="71"/>
      <c r="CV857" s="71"/>
      <c r="CW857" s="71"/>
      <c r="CX857" s="71"/>
    </row>
    <row r="858" spans="34:102" x14ac:dyDescent="0.25">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c r="BV858" s="71"/>
      <c r="BW858" s="71"/>
      <c r="BX858" s="71"/>
      <c r="BY858" s="71"/>
      <c r="BZ858" s="71"/>
      <c r="CA858" s="71"/>
      <c r="CB858" s="71"/>
      <c r="CC858" s="71"/>
      <c r="CD858" s="71"/>
      <c r="CE858" s="71"/>
      <c r="CF858" s="71"/>
      <c r="CG858" s="71"/>
      <c r="CH858" s="71"/>
      <c r="CI858" s="71"/>
      <c r="CJ858" s="71"/>
      <c r="CK858" s="71"/>
      <c r="CL858" s="71"/>
      <c r="CM858" s="71"/>
      <c r="CN858" s="71"/>
      <c r="CO858" s="71"/>
      <c r="CP858" s="71"/>
      <c r="CQ858" s="71"/>
      <c r="CR858" s="71"/>
      <c r="CS858" s="71"/>
      <c r="CT858" s="71"/>
      <c r="CU858" s="71"/>
      <c r="CV858" s="71"/>
      <c r="CW858" s="71"/>
      <c r="CX858" s="71"/>
    </row>
    <row r="859" spans="34:102" x14ac:dyDescent="0.25">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c r="BV859" s="71"/>
      <c r="BW859" s="71"/>
      <c r="BX859" s="71"/>
      <c r="BY859" s="71"/>
      <c r="BZ859" s="71"/>
      <c r="CA859" s="71"/>
      <c r="CB859" s="71"/>
      <c r="CC859" s="71"/>
      <c r="CD859" s="71"/>
      <c r="CE859" s="71"/>
      <c r="CF859" s="71"/>
      <c r="CG859" s="71"/>
      <c r="CH859" s="71"/>
      <c r="CI859" s="71"/>
      <c r="CJ859" s="71"/>
      <c r="CK859" s="71"/>
      <c r="CL859" s="71"/>
      <c r="CM859" s="71"/>
      <c r="CN859" s="71"/>
      <c r="CO859" s="71"/>
      <c r="CP859" s="71"/>
      <c r="CQ859" s="71"/>
      <c r="CR859" s="71"/>
      <c r="CS859" s="71"/>
      <c r="CT859" s="71"/>
      <c r="CU859" s="71"/>
      <c r="CV859" s="71"/>
      <c r="CW859" s="71"/>
      <c r="CX859" s="71"/>
    </row>
    <row r="860" spans="34:102" x14ac:dyDescent="0.25">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c r="BV860" s="71"/>
      <c r="BW860" s="71"/>
      <c r="BX860" s="71"/>
      <c r="BY860" s="71"/>
      <c r="BZ860" s="71"/>
      <c r="CA860" s="71"/>
      <c r="CB860" s="71"/>
      <c r="CC860" s="71"/>
      <c r="CD860" s="71"/>
      <c r="CE860" s="71"/>
      <c r="CF860" s="71"/>
      <c r="CG860" s="71"/>
      <c r="CH860" s="71"/>
      <c r="CI860" s="71"/>
      <c r="CJ860" s="71"/>
      <c r="CK860" s="71"/>
      <c r="CL860" s="71"/>
      <c r="CM860" s="71"/>
      <c r="CN860" s="71"/>
      <c r="CO860" s="71"/>
      <c r="CP860" s="71"/>
      <c r="CQ860" s="71"/>
      <c r="CR860" s="71"/>
      <c r="CS860" s="71"/>
      <c r="CT860" s="71"/>
      <c r="CU860" s="71"/>
      <c r="CV860" s="71"/>
      <c r="CW860" s="71"/>
      <c r="CX860" s="71"/>
    </row>
    <row r="861" spans="34:102" x14ac:dyDescent="0.25">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c r="BV861" s="71"/>
      <c r="BW861" s="71"/>
      <c r="BX861" s="71"/>
      <c r="BY861" s="71"/>
      <c r="BZ861" s="71"/>
      <c r="CA861" s="71"/>
      <c r="CB861" s="71"/>
      <c r="CC861" s="71"/>
      <c r="CD861" s="71"/>
      <c r="CE861" s="71"/>
      <c r="CF861" s="71"/>
      <c r="CG861" s="71"/>
      <c r="CH861" s="71"/>
      <c r="CI861" s="71"/>
      <c r="CJ861" s="71"/>
      <c r="CK861" s="71"/>
      <c r="CL861" s="71"/>
      <c r="CM861" s="71"/>
      <c r="CN861" s="71"/>
      <c r="CO861" s="71"/>
      <c r="CP861" s="71"/>
      <c r="CQ861" s="71"/>
      <c r="CR861" s="71"/>
      <c r="CS861" s="71"/>
      <c r="CT861" s="71"/>
      <c r="CU861" s="71"/>
      <c r="CV861" s="71"/>
      <c r="CW861" s="71"/>
      <c r="CX861" s="71"/>
    </row>
    <row r="862" spans="34:102" x14ac:dyDescent="0.25">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c r="BV862" s="71"/>
      <c r="BW862" s="71"/>
      <c r="BX862" s="71"/>
      <c r="BY862" s="71"/>
      <c r="BZ862" s="71"/>
      <c r="CA862" s="71"/>
      <c r="CB862" s="71"/>
      <c r="CC862" s="71"/>
      <c r="CD862" s="71"/>
      <c r="CE862" s="71"/>
      <c r="CF862" s="71"/>
      <c r="CG862" s="71"/>
      <c r="CH862" s="71"/>
      <c r="CI862" s="71"/>
      <c r="CJ862" s="71"/>
      <c r="CK862" s="71"/>
      <c r="CL862" s="71"/>
      <c r="CM862" s="71"/>
      <c r="CN862" s="71"/>
      <c r="CO862" s="71"/>
      <c r="CP862" s="71"/>
      <c r="CQ862" s="71"/>
      <c r="CR862" s="71"/>
      <c r="CS862" s="71"/>
      <c r="CT862" s="71"/>
      <c r="CU862" s="71"/>
      <c r="CV862" s="71"/>
      <c r="CW862" s="71"/>
      <c r="CX862" s="71"/>
    </row>
    <row r="863" spans="34:102" x14ac:dyDescent="0.25">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c r="BV863" s="71"/>
      <c r="BW863" s="71"/>
      <c r="BX863" s="71"/>
      <c r="BY863" s="71"/>
      <c r="BZ863" s="71"/>
      <c r="CA863" s="71"/>
      <c r="CB863" s="71"/>
      <c r="CC863" s="71"/>
      <c r="CD863" s="71"/>
      <c r="CE863" s="71"/>
      <c r="CF863" s="71"/>
      <c r="CG863" s="71"/>
      <c r="CH863" s="71"/>
      <c r="CI863" s="71"/>
      <c r="CJ863" s="71"/>
      <c r="CK863" s="71"/>
      <c r="CL863" s="71"/>
      <c r="CM863" s="71"/>
      <c r="CN863" s="71"/>
      <c r="CO863" s="71"/>
      <c r="CP863" s="71"/>
      <c r="CQ863" s="71"/>
      <c r="CR863" s="71"/>
      <c r="CS863" s="71"/>
      <c r="CT863" s="71"/>
      <c r="CU863" s="71"/>
      <c r="CV863" s="71"/>
      <c r="CW863" s="71"/>
      <c r="CX863" s="71"/>
    </row>
    <row r="864" spans="34:102" x14ac:dyDescent="0.25">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c r="BV864" s="71"/>
      <c r="BW864" s="71"/>
      <c r="BX864" s="71"/>
      <c r="BY864" s="71"/>
      <c r="BZ864" s="71"/>
      <c r="CA864" s="71"/>
      <c r="CB864" s="71"/>
      <c r="CC864" s="71"/>
      <c r="CD864" s="71"/>
      <c r="CE864" s="71"/>
      <c r="CF864" s="71"/>
      <c r="CG864" s="71"/>
      <c r="CH864" s="71"/>
      <c r="CI864" s="71"/>
      <c r="CJ864" s="71"/>
      <c r="CK864" s="71"/>
      <c r="CL864" s="71"/>
      <c r="CM864" s="71"/>
      <c r="CN864" s="71"/>
      <c r="CO864" s="71"/>
      <c r="CP864" s="71"/>
      <c r="CQ864" s="71"/>
      <c r="CR864" s="71"/>
      <c r="CS864" s="71"/>
      <c r="CT864" s="71"/>
      <c r="CU864" s="71"/>
      <c r="CV864" s="71"/>
      <c r="CW864" s="71"/>
      <c r="CX864" s="71"/>
    </row>
    <row r="865" spans="34:102" x14ac:dyDescent="0.25">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c r="BV865" s="71"/>
      <c r="BW865" s="71"/>
      <c r="BX865" s="71"/>
      <c r="BY865" s="71"/>
      <c r="BZ865" s="71"/>
      <c r="CA865" s="71"/>
      <c r="CB865" s="71"/>
      <c r="CC865" s="71"/>
      <c r="CD865" s="71"/>
      <c r="CE865" s="71"/>
      <c r="CF865" s="71"/>
      <c r="CG865" s="71"/>
      <c r="CH865" s="71"/>
      <c r="CI865" s="71"/>
      <c r="CJ865" s="71"/>
      <c r="CK865" s="71"/>
      <c r="CL865" s="71"/>
      <c r="CM865" s="71"/>
      <c r="CN865" s="71"/>
      <c r="CO865" s="71"/>
      <c r="CP865" s="71"/>
      <c r="CQ865" s="71"/>
      <c r="CR865" s="71"/>
      <c r="CS865" s="71"/>
      <c r="CT865" s="71"/>
      <c r="CU865" s="71"/>
      <c r="CV865" s="71"/>
      <c r="CW865" s="71"/>
      <c r="CX865" s="71"/>
    </row>
    <row r="866" spans="34:102" x14ac:dyDescent="0.25">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c r="BV866" s="71"/>
      <c r="BW866" s="71"/>
      <c r="BX866" s="71"/>
      <c r="BY866" s="71"/>
      <c r="BZ866" s="71"/>
      <c r="CA866" s="71"/>
      <c r="CB866" s="71"/>
      <c r="CC866" s="71"/>
      <c r="CD866" s="71"/>
      <c r="CE866" s="71"/>
      <c r="CF866" s="71"/>
      <c r="CG866" s="71"/>
      <c r="CH866" s="71"/>
      <c r="CI866" s="71"/>
      <c r="CJ866" s="71"/>
      <c r="CK866" s="71"/>
      <c r="CL866" s="71"/>
      <c r="CM866" s="71"/>
      <c r="CN866" s="71"/>
      <c r="CO866" s="71"/>
      <c r="CP866" s="71"/>
      <c r="CQ866" s="71"/>
      <c r="CR866" s="71"/>
      <c r="CS866" s="71"/>
      <c r="CT866" s="71"/>
      <c r="CU866" s="71"/>
      <c r="CV866" s="71"/>
      <c r="CW866" s="71"/>
      <c r="CX866" s="71"/>
    </row>
    <row r="867" spans="34:102" x14ac:dyDescent="0.25">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c r="BV867" s="71"/>
      <c r="BW867" s="71"/>
      <c r="BX867" s="71"/>
      <c r="BY867" s="71"/>
      <c r="BZ867" s="71"/>
      <c r="CA867" s="71"/>
      <c r="CB867" s="71"/>
      <c r="CC867" s="71"/>
      <c r="CD867" s="71"/>
      <c r="CE867" s="71"/>
      <c r="CF867" s="71"/>
      <c r="CG867" s="71"/>
      <c r="CH867" s="71"/>
      <c r="CI867" s="71"/>
      <c r="CJ867" s="71"/>
      <c r="CK867" s="71"/>
      <c r="CL867" s="71"/>
      <c r="CM867" s="71"/>
      <c r="CN867" s="71"/>
      <c r="CO867" s="71"/>
      <c r="CP867" s="71"/>
      <c r="CQ867" s="71"/>
      <c r="CR867" s="71"/>
      <c r="CS867" s="71"/>
      <c r="CT867" s="71"/>
      <c r="CU867" s="71"/>
      <c r="CV867" s="71"/>
      <c r="CW867" s="71"/>
      <c r="CX867" s="71"/>
    </row>
    <row r="868" spans="34:102" x14ac:dyDescent="0.25">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c r="BV868" s="71"/>
      <c r="BW868" s="71"/>
      <c r="BX868" s="71"/>
      <c r="BY868" s="71"/>
      <c r="BZ868" s="71"/>
      <c r="CA868" s="71"/>
      <c r="CB868" s="71"/>
      <c r="CC868" s="71"/>
      <c r="CD868" s="71"/>
      <c r="CE868" s="71"/>
      <c r="CF868" s="71"/>
      <c r="CG868" s="71"/>
      <c r="CH868" s="71"/>
      <c r="CI868" s="71"/>
      <c r="CJ868" s="71"/>
      <c r="CK868" s="71"/>
      <c r="CL868" s="71"/>
      <c r="CM868" s="71"/>
      <c r="CN868" s="71"/>
      <c r="CO868" s="71"/>
      <c r="CP868" s="71"/>
      <c r="CQ868" s="71"/>
      <c r="CR868" s="71"/>
      <c r="CS868" s="71"/>
      <c r="CT868" s="71"/>
      <c r="CU868" s="71"/>
      <c r="CV868" s="71"/>
      <c r="CW868" s="71"/>
      <c r="CX868" s="71"/>
    </row>
    <row r="869" spans="34:102" x14ac:dyDescent="0.25">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c r="BV869" s="71"/>
      <c r="BW869" s="71"/>
      <c r="BX869" s="71"/>
      <c r="BY869" s="71"/>
      <c r="BZ869" s="71"/>
      <c r="CA869" s="71"/>
      <c r="CB869" s="71"/>
      <c r="CC869" s="71"/>
      <c r="CD869" s="71"/>
      <c r="CE869" s="71"/>
      <c r="CF869" s="71"/>
      <c r="CG869" s="71"/>
      <c r="CH869" s="71"/>
      <c r="CI869" s="71"/>
      <c r="CJ869" s="71"/>
      <c r="CK869" s="71"/>
      <c r="CL869" s="71"/>
      <c r="CM869" s="71"/>
      <c r="CN869" s="71"/>
      <c r="CO869" s="71"/>
      <c r="CP869" s="71"/>
      <c r="CQ869" s="71"/>
      <c r="CR869" s="71"/>
      <c r="CS869" s="71"/>
      <c r="CT869" s="71"/>
      <c r="CU869" s="71"/>
      <c r="CV869" s="71"/>
      <c r="CW869" s="71"/>
      <c r="CX869" s="71"/>
    </row>
    <row r="870" spans="34:102" x14ac:dyDescent="0.25">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c r="BV870" s="71"/>
      <c r="BW870" s="71"/>
      <c r="BX870" s="71"/>
      <c r="BY870" s="71"/>
      <c r="BZ870" s="71"/>
      <c r="CA870" s="71"/>
      <c r="CB870" s="71"/>
      <c r="CC870" s="71"/>
      <c r="CD870" s="71"/>
      <c r="CE870" s="71"/>
      <c r="CF870" s="71"/>
      <c r="CG870" s="71"/>
      <c r="CH870" s="71"/>
      <c r="CI870" s="71"/>
      <c r="CJ870" s="71"/>
      <c r="CK870" s="71"/>
      <c r="CL870" s="71"/>
      <c r="CM870" s="71"/>
      <c r="CN870" s="71"/>
      <c r="CO870" s="71"/>
      <c r="CP870" s="71"/>
      <c r="CQ870" s="71"/>
      <c r="CR870" s="71"/>
      <c r="CS870" s="71"/>
      <c r="CT870" s="71"/>
      <c r="CU870" s="71"/>
      <c r="CV870" s="71"/>
      <c r="CW870" s="71"/>
      <c r="CX870" s="71"/>
    </row>
    <row r="871" spans="34:102" x14ac:dyDescent="0.25">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c r="BV871" s="71"/>
      <c r="BW871" s="71"/>
      <c r="BX871" s="71"/>
      <c r="BY871" s="71"/>
      <c r="BZ871" s="71"/>
      <c r="CA871" s="71"/>
      <c r="CB871" s="71"/>
      <c r="CC871" s="71"/>
      <c r="CD871" s="71"/>
      <c r="CE871" s="71"/>
      <c r="CF871" s="71"/>
      <c r="CG871" s="71"/>
      <c r="CH871" s="71"/>
      <c r="CI871" s="71"/>
      <c r="CJ871" s="71"/>
      <c r="CK871" s="71"/>
      <c r="CL871" s="71"/>
      <c r="CM871" s="71"/>
      <c r="CN871" s="71"/>
      <c r="CO871" s="71"/>
      <c r="CP871" s="71"/>
      <c r="CQ871" s="71"/>
      <c r="CR871" s="71"/>
      <c r="CS871" s="71"/>
      <c r="CT871" s="71"/>
      <c r="CU871" s="71"/>
      <c r="CV871" s="71"/>
      <c r="CW871" s="71"/>
      <c r="CX871" s="71"/>
    </row>
    <row r="872" spans="34:102" x14ac:dyDescent="0.25">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c r="BV872" s="71"/>
      <c r="BW872" s="71"/>
      <c r="BX872" s="71"/>
      <c r="BY872" s="71"/>
      <c r="BZ872" s="71"/>
      <c r="CA872" s="71"/>
      <c r="CB872" s="71"/>
      <c r="CC872" s="71"/>
      <c r="CD872" s="71"/>
      <c r="CE872" s="71"/>
      <c r="CF872" s="71"/>
      <c r="CG872" s="71"/>
      <c r="CH872" s="71"/>
      <c r="CI872" s="71"/>
      <c r="CJ872" s="71"/>
      <c r="CK872" s="71"/>
      <c r="CL872" s="71"/>
      <c r="CM872" s="71"/>
      <c r="CN872" s="71"/>
      <c r="CO872" s="71"/>
      <c r="CP872" s="71"/>
      <c r="CQ872" s="71"/>
      <c r="CR872" s="71"/>
      <c r="CS872" s="71"/>
      <c r="CT872" s="71"/>
      <c r="CU872" s="71"/>
      <c r="CV872" s="71"/>
      <c r="CW872" s="71"/>
      <c r="CX872" s="71"/>
    </row>
    <row r="873" spans="34:102" x14ac:dyDescent="0.25">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c r="BV873" s="71"/>
      <c r="BW873" s="71"/>
      <c r="BX873" s="71"/>
      <c r="BY873" s="71"/>
      <c r="BZ873" s="71"/>
      <c r="CA873" s="71"/>
      <c r="CB873" s="71"/>
      <c r="CC873" s="71"/>
      <c r="CD873" s="71"/>
      <c r="CE873" s="71"/>
      <c r="CF873" s="71"/>
      <c r="CG873" s="71"/>
      <c r="CH873" s="71"/>
      <c r="CI873" s="71"/>
      <c r="CJ873" s="71"/>
      <c r="CK873" s="71"/>
      <c r="CL873" s="71"/>
      <c r="CM873" s="71"/>
      <c r="CN873" s="71"/>
      <c r="CO873" s="71"/>
      <c r="CP873" s="71"/>
      <c r="CQ873" s="71"/>
      <c r="CR873" s="71"/>
      <c r="CS873" s="71"/>
      <c r="CT873" s="71"/>
      <c r="CU873" s="71"/>
      <c r="CV873" s="71"/>
      <c r="CW873" s="71"/>
      <c r="CX873" s="71"/>
    </row>
    <row r="874" spans="34:102" x14ac:dyDescent="0.25">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c r="BV874" s="71"/>
      <c r="BW874" s="71"/>
      <c r="BX874" s="71"/>
      <c r="BY874" s="71"/>
      <c r="BZ874" s="71"/>
      <c r="CA874" s="71"/>
      <c r="CB874" s="71"/>
      <c r="CC874" s="71"/>
      <c r="CD874" s="71"/>
      <c r="CE874" s="71"/>
      <c r="CF874" s="71"/>
      <c r="CG874" s="71"/>
      <c r="CH874" s="71"/>
      <c r="CI874" s="71"/>
      <c r="CJ874" s="71"/>
      <c r="CK874" s="71"/>
      <c r="CL874" s="71"/>
      <c r="CM874" s="71"/>
      <c r="CN874" s="71"/>
      <c r="CO874" s="71"/>
      <c r="CP874" s="71"/>
      <c r="CQ874" s="71"/>
      <c r="CR874" s="71"/>
      <c r="CS874" s="71"/>
      <c r="CT874" s="71"/>
      <c r="CU874" s="71"/>
      <c r="CV874" s="71"/>
      <c r="CW874" s="71"/>
      <c r="CX874" s="71"/>
    </row>
    <row r="875" spans="34:102" x14ac:dyDescent="0.25">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c r="BV875" s="71"/>
      <c r="BW875" s="71"/>
      <c r="BX875" s="71"/>
      <c r="BY875" s="71"/>
      <c r="BZ875" s="71"/>
      <c r="CA875" s="71"/>
      <c r="CB875" s="71"/>
      <c r="CC875" s="71"/>
      <c r="CD875" s="71"/>
      <c r="CE875" s="71"/>
      <c r="CF875" s="71"/>
      <c r="CG875" s="71"/>
      <c r="CH875" s="71"/>
      <c r="CI875" s="71"/>
      <c r="CJ875" s="71"/>
      <c r="CK875" s="71"/>
      <c r="CL875" s="71"/>
      <c r="CM875" s="71"/>
      <c r="CN875" s="71"/>
      <c r="CO875" s="71"/>
      <c r="CP875" s="71"/>
      <c r="CQ875" s="71"/>
      <c r="CR875" s="71"/>
      <c r="CS875" s="71"/>
      <c r="CT875" s="71"/>
      <c r="CU875" s="71"/>
      <c r="CV875" s="71"/>
      <c r="CW875" s="71"/>
      <c r="CX875" s="71"/>
    </row>
    <row r="876" spans="34:102" x14ac:dyDescent="0.25">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c r="BV876" s="71"/>
      <c r="BW876" s="71"/>
      <c r="BX876" s="71"/>
      <c r="BY876" s="71"/>
      <c r="BZ876" s="71"/>
      <c r="CA876" s="71"/>
      <c r="CB876" s="71"/>
      <c r="CC876" s="71"/>
      <c r="CD876" s="71"/>
      <c r="CE876" s="71"/>
      <c r="CF876" s="71"/>
      <c r="CG876" s="71"/>
      <c r="CH876" s="71"/>
      <c r="CI876" s="71"/>
      <c r="CJ876" s="71"/>
      <c r="CK876" s="71"/>
      <c r="CL876" s="71"/>
      <c r="CM876" s="71"/>
      <c r="CN876" s="71"/>
      <c r="CO876" s="71"/>
      <c r="CP876" s="71"/>
      <c r="CQ876" s="71"/>
      <c r="CR876" s="71"/>
      <c r="CS876" s="71"/>
      <c r="CT876" s="71"/>
      <c r="CU876" s="71"/>
      <c r="CV876" s="71"/>
      <c r="CW876" s="71"/>
      <c r="CX876" s="71"/>
    </row>
    <row r="877" spans="34:102" x14ac:dyDescent="0.25">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c r="BV877" s="71"/>
      <c r="BW877" s="71"/>
      <c r="BX877" s="71"/>
      <c r="BY877" s="71"/>
      <c r="BZ877" s="71"/>
      <c r="CA877" s="71"/>
      <c r="CB877" s="71"/>
      <c r="CC877" s="71"/>
      <c r="CD877" s="71"/>
      <c r="CE877" s="71"/>
      <c r="CF877" s="71"/>
      <c r="CG877" s="71"/>
      <c r="CH877" s="71"/>
      <c r="CI877" s="71"/>
      <c r="CJ877" s="71"/>
      <c r="CK877" s="71"/>
      <c r="CL877" s="71"/>
      <c r="CM877" s="71"/>
      <c r="CN877" s="71"/>
      <c r="CO877" s="71"/>
      <c r="CP877" s="71"/>
      <c r="CQ877" s="71"/>
      <c r="CR877" s="71"/>
      <c r="CS877" s="71"/>
      <c r="CT877" s="71"/>
      <c r="CU877" s="71"/>
      <c r="CV877" s="71"/>
      <c r="CW877" s="71"/>
      <c r="CX877" s="71"/>
    </row>
    <row r="878" spans="34:102" x14ac:dyDescent="0.25">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c r="BV878" s="71"/>
      <c r="BW878" s="71"/>
      <c r="BX878" s="71"/>
      <c r="BY878" s="71"/>
      <c r="BZ878" s="71"/>
      <c r="CA878" s="71"/>
      <c r="CB878" s="71"/>
      <c r="CC878" s="71"/>
      <c r="CD878" s="71"/>
      <c r="CE878" s="71"/>
      <c r="CF878" s="71"/>
      <c r="CG878" s="71"/>
      <c r="CH878" s="71"/>
      <c r="CI878" s="71"/>
      <c r="CJ878" s="71"/>
      <c r="CK878" s="71"/>
      <c r="CL878" s="71"/>
      <c r="CM878" s="71"/>
      <c r="CN878" s="71"/>
      <c r="CO878" s="71"/>
      <c r="CP878" s="71"/>
      <c r="CQ878" s="71"/>
      <c r="CR878" s="71"/>
      <c r="CS878" s="71"/>
      <c r="CT878" s="71"/>
      <c r="CU878" s="71"/>
      <c r="CV878" s="71"/>
      <c r="CW878" s="71"/>
      <c r="CX878" s="71"/>
    </row>
    <row r="879" spans="34:102" x14ac:dyDescent="0.25">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c r="BV879" s="71"/>
      <c r="BW879" s="71"/>
      <c r="BX879" s="71"/>
      <c r="BY879" s="71"/>
      <c r="BZ879" s="71"/>
      <c r="CA879" s="71"/>
      <c r="CB879" s="71"/>
      <c r="CC879" s="71"/>
      <c r="CD879" s="71"/>
      <c r="CE879" s="71"/>
      <c r="CF879" s="71"/>
      <c r="CG879" s="71"/>
      <c r="CH879" s="71"/>
      <c r="CI879" s="71"/>
      <c r="CJ879" s="71"/>
      <c r="CK879" s="71"/>
      <c r="CL879" s="71"/>
      <c r="CM879" s="71"/>
      <c r="CN879" s="71"/>
      <c r="CO879" s="71"/>
      <c r="CP879" s="71"/>
      <c r="CQ879" s="71"/>
      <c r="CR879" s="71"/>
      <c r="CS879" s="71"/>
      <c r="CT879" s="71"/>
      <c r="CU879" s="71"/>
      <c r="CV879" s="71"/>
      <c r="CW879" s="71"/>
      <c r="CX879" s="71"/>
    </row>
    <row r="880" spans="34:102" x14ac:dyDescent="0.25">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c r="BV880" s="71"/>
      <c r="BW880" s="71"/>
      <c r="BX880" s="71"/>
      <c r="BY880" s="71"/>
      <c r="BZ880" s="71"/>
      <c r="CA880" s="71"/>
      <c r="CB880" s="71"/>
      <c r="CC880" s="71"/>
      <c r="CD880" s="71"/>
      <c r="CE880" s="71"/>
      <c r="CF880" s="71"/>
      <c r="CG880" s="71"/>
      <c r="CH880" s="71"/>
      <c r="CI880" s="71"/>
      <c r="CJ880" s="71"/>
      <c r="CK880" s="71"/>
      <c r="CL880" s="71"/>
      <c r="CM880" s="71"/>
      <c r="CN880" s="71"/>
      <c r="CO880" s="71"/>
      <c r="CP880" s="71"/>
      <c r="CQ880" s="71"/>
      <c r="CR880" s="71"/>
      <c r="CS880" s="71"/>
      <c r="CT880" s="71"/>
      <c r="CU880" s="71"/>
      <c r="CV880" s="71"/>
      <c r="CW880" s="71"/>
      <c r="CX880" s="71"/>
    </row>
    <row r="881" spans="34:102" x14ac:dyDescent="0.25">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c r="BV881" s="71"/>
      <c r="BW881" s="71"/>
      <c r="BX881" s="71"/>
      <c r="BY881" s="71"/>
      <c r="BZ881" s="71"/>
      <c r="CA881" s="71"/>
      <c r="CB881" s="71"/>
      <c r="CC881" s="71"/>
      <c r="CD881" s="71"/>
      <c r="CE881" s="71"/>
      <c r="CF881" s="71"/>
      <c r="CG881" s="71"/>
      <c r="CH881" s="71"/>
      <c r="CI881" s="71"/>
      <c r="CJ881" s="71"/>
      <c r="CK881" s="71"/>
      <c r="CL881" s="71"/>
      <c r="CM881" s="71"/>
      <c r="CN881" s="71"/>
      <c r="CO881" s="71"/>
      <c r="CP881" s="71"/>
      <c r="CQ881" s="71"/>
      <c r="CR881" s="71"/>
      <c r="CS881" s="71"/>
      <c r="CT881" s="71"/>
      <c r="CU881" s="71"/>
      <c r="CV881" s="71"/>
      <c r="CW881" s="71"/>
      <c r="CX881" s="71"/>
    </row>
    <row r="882" spans="34:102" x14ac:dyDescent="0.25">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c r="BV882" s="71"/>
      <c r="BW882" s="71"/>
      <c r="BX882" s="71"/>
      <c r="BY882" s="71"/>
      <c r="BZ882" s="71"/>
      <c r="CA882" s="71"/>
      <c r="CB882" s="71"/>
      <c r="CC882" s="71"/>
      <c r="CD882" s="71"/>
      <c r="CE882" s="71"/>
      <c r="CF882" s="71"/>
      <c r="CG882" s="71"/>
      <c r="CH882" s="71"/>
      <c r="CI882" s="71"/>
      <c r="CJ882" s="71"/>
      <c r="CK882" s="71"/>
      <c r="CL882" s="71"/>
      <c r="CM882" s="71"/>
      <c r="CN882" s="71"/>
      <c r="CO882" s="71"/>
      <c r="CP882" s="71"/>
      <c r="CQ882" s="71"/>
      <c r="CR882" s="71"/>
      <c r="CS882" s="71"/>
      <c r="CT882" s="71"/>
      <c r="CU882" s="71"/>
      <c r="CV882" s="71"/>
      <c r="CW882" s="71"/>
      <c r="CX882" s="71"/>
    </row>
    <row r="883" spans="34:102" x14ac:dyDescent="0.25">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c r="BV883" s="71"/>
      <c r="BW883" s="71"/>
      <c r="BX883" s="71"/>
      <c r="BY883" s="71"/>
      <c r="BZ883" s="71"/>
      <c r="CA883" s="71"/>
      <c r="CB883" s="71"/>
      <c r="CC883" s="71"/>
      <c r="CD883" s="71"/>
      <c r="CE883" s="71"/>
      <c r="CF883" s="71"/>
      <c r="CG883" s="71"/>
      <c r="CH883" s="71"/>
      <c r="CI883" s="71"/>
      <c r="CJ883" s="71"/>
      <c r="CK883" s="71"/>
      <c r="CL883" s="71"/>
      <c r="CM883" s="71"/>
      <c r="CN883" s="71"/>
      <c r="CO883" s="71"/>
      <c r="CP883" s="71"/>
      <c r="CQ883" s="71"/>
      <c r="CR883" s="71"/>
      <c r="CS883" s="71"/>
      <c r="CT883" s="71"/>
      <c r="CU883" s="71"/>
      <c r="CV883" s="71"/>
      <c r="CW883" s="71"/>
      <c r="CX883" s="71"/>
    </row>
    <row r="884" spans="34:102" x14ac:dyDescent="0.25">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c r="BV884" s="71"/>
      <c r="BW884" s="71"/>
      <c r="BX884" s="71"/>
      <c r="BY884" s="71"/>
      <c r="BZ884" s="71"/>
      <c r="CA884" s="71"/>
      <c r="CB884" s="71"/>
      <c r="CC884" s="71"/>
      <c r="CD884" s="71"/>
      <c r="CE884" s="71"/>
      <c r="CF884" s="71"/>
      <c r="CG884" s="71"/>
      <c r="CH884" s="71"/>
      <c r="CI884" s="71"/>
      <c r="CJ884" s="71"/>
      <c r="CK884" s="71"/>
      <c r="CL884" s="71"/>
      <c r="CM884" s="71"/>
      <c r="CN884" s="71"/>
      <c r="CO884" s="71"/>
      <c r="CP884" s="71"/>
      <c r="CQ884" s="71"/>
      <c r="CR884" s="71"/>
      <c r="CS884" s="71"/>
      <c r="CT884" s="71"/>
      <c r="CU884" s="71"/>
      <c r="CV884" s="71"/>
      <c r="CW884" s="71"/>
      <c r="CX884" s="71"/>
    </row>
    <row r="885" spans="34:102" x14ac:dyDescent="0.25">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c r="BV885" s="71"/>
      <c r="BW885" s="71"/>
      <c r="BX885" s="71"/>
      <c r="BY885" s="71"/>
      <c r="BZ885" s="71"/>
      <c r="CA885" s="71"/>
      <c r="CB885" s="71"/>
      <c r="CC885" s="71"/>
      <c r="CD885" s="71"/>
      <c r="CE885" s="71"/>
      <c r="CF885" s="71"/>
      <c r="CG885" s="71"/>
      <c r="CH885" s="71"/>
      <c r="CI885" s="71"/>
      <c r="CJ885" s="71"/>
      <c r="CK885" s="71"/>
      <c r="CL885" s="71"/>
      <c r="CM885" s="71"/>
      <c r="CN885" s="71"/>
      <c r="CO885" s="71"/>
      <c r="CP885" s="71"/>
      <c r="CQ885" s="71"/>
      <c r="CR885" s="71"/>
      <c r="CS885" s="71"/>
      <c r="CT885" s="71"/>
      <c r="CU885" s="71"/>
      <c r="CV885" s="71"/>
      <c r="CW885" s="71"/>
      <c r="CX885" s="71"/>
    </row>
    <row r="886" spans="34:102" x14ac:dyDescent="0.25">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c r="BV886" s="71"/>
      <c r="BW886" s="71"/>
      <c r="BX886" s="71"/>
      <c r="BY886" s="71"/>
      <c r="BZ886" s="71"/>
      <c r="CA886" s="71"/>
      <c r="CB886" s="71"/>
      <c r="CC886" s="71"/>
      <c r="CD886" s="71"/>
      <c r="CE886" s="71"/>
      <c r="CF886" s="71"/>
      <c r="CG886" s="71"/>
      <c r="CH886" s="71"/>
      <c r="CI886" s="71"/>
      <c r="CJ886" s="71"/>
      <c r="CK886" s="71"/>
      <c r="CL886" s="71"/>
      <c r="CM886" s="71"/>
      <c r="CN886" s="71"/>
      <c r="CO886" s="71"/>
      <c r="CP886" s="71"/>
      <c r="CQ886" s="71"/>
      <c r="CR886" s="71"/>
      <c r="CS886" s="71"/>
      <c r="CT886" s="71"/>
      <c r="CU886" s="71"/>
      <c r="CV886" s="71"/>
      <c r="CW886" s="71"/>
      <c r="CX886" s="71"/>
    </row>
    <row r="887" spans="34:102" x14ac:dyDescent="0.25">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c r="BV887" s="71"/>
      <c r="BW887" s="71"/>
      <c r="BX887" s="71"/>
      <c r="BY887" s="71"/>
      <c r="BZ887" s="71"/>
      <c r="CA887" s="71"/>
      <c r="CB887" s="71"/>
      <c r="CC887" s="71"/>
      <c r="CD887" s="71"/>
      <c r="CE887" s="71"/>
      <c r="CF887" s="71"/>
      <c r="CG887" s="71"/>
      <c r="CH887" s="71"/>
      <c r="CI887" s="71"/>
      <c r="CJ887" s="71"/>
      <c r="CK887" s="71"/>
      <c r="CL887" s="71"/>
      <c r="CM887" s="71"/>
      <c r="CN887" s="71"/>
      <c r="CO887" s="71"/>
      <c r="CP887" s="71"/>
      <c r="CQ887" s="71"/>
      <c r="CR887" s="71"/>
      <c r="CS887" s="71"/>
      <c r="CT887" s="71"/>
      <c r="CU887" s="71"/>
      <c r="CV887" s="71"/>
      <c r="CW887" s="71"/>
      <c r="CX887" s="71"/>
    </row>
    <row r="888" spans="34:102" x14ac:dyDescent="0.25">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c r="BV888" s="71"/>
      <c r="BW888" s="71"/>
      <c r="BX888" s="71"/>
      <c r="BY888" s="71"/>
      <c r="BZ888" s="71"/>
      <c r="CA888" s="71"/>
      <c r="CB888" s="71"/>
      <c r="CC888" s="71"/>
      <c r="CD888" s="71"/>
      <c r="CE888" s="71"/>
      <c r="CF888" s="71"/>
      <c r="CG888" s="71"/>
      <c r="CH888" s="71"/>
      <c r="CI888" s="71"/>
      <c r="CJ888" s="71"/>
      <c r="CK888" s="71"/>
      <c r="CL888" s="71"/>
      <c r="CM888" s="71"/>
      <c r="CN888" s="71"/>
      <c r="CO888" s="71"/>
      <c r="CP888" s="71"/>
      <c r="CQ888" s="71"/>
      <c r="CR888" s="71"/>
      <c r="CS888" s="71"/>
      <c r="CT888" s="71"/>
      <c r="CU888" s="71"/>
      <c r="CV888" s="71"/>
      <c r="CW888" s="71"/>
      <c r="CX888" s="71"/>
    </row>
    <row r="889" spans="34:102" x14ac:dyDescent="0.25">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c r="BV889" s="71"/>
      <c r="BW889" s="71"/>
      <c r="BX889" s="71"/>
      <c r="BY889" s="71"/>
      <c r="BZ889" s="71"/>
      <c r="CA889" s="71"/>
      <c r="CB889" s="71"/>
      <c r="CC889" s="71"/>
      <c r="CD889" s="71"/>
      <c r="CE889" s="71"/>
      <c r="CF889" s="71"/>
      <c r="CG889" s="71"/>
      <c r="CH889" s="71"/>
      <c r="CI889" s="71"/>
      <c r="CJ889" s="71"/>
      <c r="CK889" s="71"/>
      <c r="CL889" s="71"/>
      <c r="CM889" s="71"/>
      <c r="CN889" s="71"/>
      <c r="CO889" s="71"/>
      <c r="CP889" s="71"/>
      <c r="CQ889" s="71"/>
      <c r="CR889" s="71"/>
      <c r="CS889" s="71"/>
      <c r="CT889" s="71"/>
      <c r="CU889" s="71"/>
      <c r="CV889" s="71"/>
      <c r="CW889" s="71"/>
      <c r="CX889" s="71"/>
    </row>
    <row r="890" spans="34:102" x14ac:dyDescent="0.25">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c r="BV890" s="71"/>
      <c r="BW890" s="71"/>
      <c r="BX890" s="71"/>
      <c r="BY890" s="71"/>
      <c r="BZ890" s="71"/>
      <c r="CA890" s="71"/>
      <c r="CB890" s="71"/>
      <c r="CC890" s="71"/>
      <c r="CD890" s="71"/>
      <c r="CE890" s="71"/>
      <c r="CF890" s="71"/>
      <c r="CG890" s="71"/>
      <c r="CH890" s="71"/>
      <c r="CI890" s="71"/>
      <c r="CJ890" s="71"/>
      <c r="CK890" s="71"/>
      <c r="CL890" s="71"/>
      <c r="CM890" s="71"/>
      <c r="CN890" s="71"/>
      <c r="CO890" s="71"/>
      <c r="CP890" s="71"/>
      <c r="CQ890" s="71"/>
      <c r="CR890" s="71"/>
      <c r="CS890" s="71"/>
      <c r="CT890" s="71"/>
      <c r="CU890" s="71"/>
      <c r="CV890" s="71"/>
      <c r="CW890" s="71"/>
      <c r="CX890" s="71"/>
    </row>
    <row r="891" spans="34:102" x14ac:dyDescent="0.25">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c r="BV891" s="71"/>
      <c r="BW891" s="71"/>
      <c r="BX891" s="71"/>
      <c r="BY891" s="71"/>
      <c r="BZ891" s="71"/>
      <c r="CA891" s="71"/>
      <c r="CB891" s="71"/>
      <c r="CC891" s="71"/>
      <c r="CD891" s="71"/>
      <c r="CE891" s="71"/>
      <c r="CF891" s="71"/>
      <c r="CG891" s="71"/>
      <c r="CH891" s="71"/>
      <c r="CI891" s="71"/>
      <c r="CJ891" s="71"/>
      <c r="CK891" s="71"/>
      <c r="CL891" s="71"/>
      <c r="CM891" s="71"/>
      <c r="CN891" s="71"/>
      <c r="CO891" s="71"/>
      <c r="CP891" s="71"/>
      <c r="CQ891" s="71"/>
      <c r="CR891" s="71"/>
      <c r="CS891" s="71"/>
      <c r="CT891" s="71"/>
      <c r="CU891" s="71"/>
      <c r="CV891" s="71"/>
      <c r="CW891" s="71"/>
      <c r="CX891" s="71"/>
    </row>
    <row r="892" spans="34:102" x14ac:dyDescent="0.25">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c r="BV892" s="71"/>
      <c r="BW892" s="71"/>
      <c r="BX892" s="71"/>
      <c r="BY892" s="71"/>
      <c r="BZ892" s="71"/>
      <c r="CA892" s="71"/>
      <c r="CB892" s="71"/>
      <c r="CC892" s="71"/>
      <c r="CD892" s="71"/>
      <c r="CE892" s="71"/>
      <c r="CF892" s="71"/>
      <c r="CG892" s="71"/>
      <c r="CH892" s="71"/>
      <c r="CI892" s="71"/>
      <c r="CJ892" s="71"/>
      <c r="CK892" s="71"/>
      <c r="CL892" s="71"/>
      <c r="CM892" s="71"/>
      <c r="CN892" s="71"/>
      <c r="CO892" s="71"/>
      <c r="CP892" s="71"/>
      <c r="CQ892" s="71"/>
      <c r="CR892" s="71"/>
      <c r="CS892" s="71"/>
      <c r="CT892" s="71"/>
      <c r="CU892" s="71"/>
      <c r="CV892" s="71"/>
      <c r="CW892" s="71"/>
      <c r="CX892" s="71"/>
    </row>
    <row r="893" spans="34:102" x14ac:dyDescent="0.25">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c r="BV893" s="71"/>
      <c r="BW893" s="71"/>
      <c r="BX893" s="71"/>
      <c r="BY893" s="71"/>
      <c r="BZ893" s="71"/>
      <c r="CA893" s="71"/>
      <c r="CB893" s="71"/>
      <c r="CC893" s="71"/>
      <c r="CD893" s="71"/>
      <c r="CE893" s="71"/>
      <c r="CF893" s="71"/>
      <c r="CG893" s="71"/>
      <c r="CH893" s="71"/>
      <c r="CI893" s="71"/>
      <c r="CJ893" s="71"/>
      <c r="CK893" s="71"/>
      <c r="CL893" s="71"/>
      <c r="CM893" s="71"/>
      <c r="CN893" s="71"/>
      <c r="CO893" s="71"/>
      <c r="CP893" s="71"/>
      <c r="CQ893" s="71"/>
      <c r="CR893" s="71"/>
      <c r="CS893" s="71"/>
      <c r="CT893" s="71"/>
      <c r="CU893" s="71"/>
      <c r="CV893" s="71"/>
      <c r="CW893" s="71"/>
      <c r="CX893" s="71"/>
    </row>
    <row r="894" spans="34:102" x14ac:dyDescent="0.25">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c r="BV894" s="71"/>
      <c r="BW894" s="71"/>
      <c r="BX894" s="71"/>
      <c r="BY894" s="71"/>
      <c r="BZ894" s="71"/>
      <c r="CA894" s="71"/>
      <c r="CB894" s="71"/>
      <c r="CC894" s="71"/>
      <c r="CD894" s="71"/>
      <c r="CE894" s="71"/>
      <c r="CF894" s="71"/>
      <c r="CG894" s="71"/>
      <c r="CH894" s="71"/>
      <c r="CI894" s="71"/>
      <c r="CJ894" s="71"/>
      <c r="CK894" s="71"/>
      <c r="CL894" s="71"/>
      <c r="CM894" s="71"/>
      <c r="CN894" s="71"/>
      <c r="CO894" s="71"/>
      <c r="CP894" s="71"/>
      <c r="CQ894" s="71"/>
      <c r="CR894" s="71"/>
      <c r="CS894" s="71"/>
      <c r="CT894" s="71"/>
      <c r="CU894" s="71"/>
      <c r="CV894" s="71"/>
      <c r="CW894" s="71"/>
      <c r="CX894" s="71"/>
    </row>
    <row r="895" spans="34:102" x14ac:dyDescent="0.25">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c r="BV895" s="71"/>
      <c r="BW895" s="71"/>
      <c r="BX895" s="71"/>
      <c r="BY895" s="71"/>
      <c r="BZ895" s="71"/>
      <c r="CA895" s="71"/>
      <c r="CB895" s="71"/>
      <c r="CC895" s="71"/>
      <c r="CD895" s="71"/>
      <c r="CE895" s="71"/>
      <c r="CF895" s="71"/>
      <c r="CG895" s="71"/>
      <c r="CH895" s="71"/>
      <c r="CI895" s="71"/>
      <c r="CJ895" s="71"/>
      <c r="CK895" s="71"/>
      <c r="CL895" s="71"/>
      <c r="CM895" s="71"/>
      <c r="CN895" s="71"/>
      <c r="CO895" s="71"/>
      <c r="CP895" s="71"/>
      <c r="CQ895" s="71"/>
      <c r="CR895" s="71"/>
      <c r="CS895" s="71"/>
      <c r="CT895" s="71"/>
      <c r="CU895" s="71"/>
      <c r="CV895" s="71"/>
      <c r="CW895" s="71"/>
      <c r="CX895" s="71"/>
    </row>
    <row r="896" spans="34:102" x14ac:dyDescent="0.25">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c r="BV896" s="71"/>
      <c r="BW896" s="71"/>
      <c r="BX896" s="71"/>
      <c r="BY896" s="71"/>
      <c r="BZ896" s="71"/>
      <c r="CA896" s="71"/>
      <c r="CB896" s="71"/>
      <c r="CC896" s="71"/>
      <c r="CD896" s="71"/>
      <c r="CE896" s="71"/>
      <c r="CF896" s="71"/>
      <c r="CG896" s="71"/>
      <c r="CH896" s="71"/>
      <c r="CI896" s="71"/>
      <c r="CJ896" s="71"/>
      <c r="CK896" s="71"/>
      <c r="CL896" s="71"/>
      <c r="CM896" s="71"/>
      <c r="CN896" s="71"/>
      <c r="CO896" s="71"/>
      <c r="CP896" s="71"/>
      <c r="CQ896" s="71"/>
      <c r="CR896" s="71"/>
      <c r="CS896" s="71"/>
      <c r="CT896" s="71"/>
      <c r="CU896" s="71"/>
      <c r="CV896" s="71"/>
      <c r="CW896" s="71"/>
      <c r="CX896" s="71"/>
    </row>
    <row r="897" spans="34:102" x14ac:dyDescent="0.25">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c r="BV897" s="71"/>
      <c r="BW897" s="71"/>
      <c r="BX897" s="71"/>
      <c r="BY897" s="71"/>
      <c r="BZ897" s="71"/>
      <c r="CA897" s="71"/>
      <c r="CB897" s="71"/>
      <c r="CC897" s="71"/>
      <c r="CD897" s="71"/>
      <c r="CE897" s="71"/>
      <c r="CF897" s="71"/>
      <c r="CG897" s="71"/>
      <c r="CH897" s="71"/>
      <c r="CI897" s="71"/>
      <c r="CJ897" s="71"/>
      <c r="CK897" s="71"/>
      <c r="CL897" s="71"/>
      <c r="CM897" s="71"/>
      <c r="CN897" s="71"/>
      <c r="CO897" s="71"/>
      <c r="CP897" s="71"/>
      <c r="CQ897" s="71"/>
      <c r="CR897" s="71"/>
      <c r="CS897" s="71"/>
      <c r="CT897" s="71"/>
      <c r="CU897" s="71"/>
      <c r="CV897" s="71"/>
      <c r="CW897" s="71"/>
      <c r="CX897" s="71"/>
    </row>
    <row r="898" spans="34:102" x14ac:dyDescent="0.25">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c r="BV898" s="71"/>
      <c r="BW898" s="71"/>
      <c r="BX898" s="71"/>
      <c r="BY898" s="71"/>
      <c r="BZ898" s="71"/>
      <c r="CA898" s="71"/>
      <c r="CB898" s="71"/>
      <c r="CC898" s="71"/>
      <c r="CD898" s="71"/>
      <c r="CE898" s="71"/>
      <c r="CF898" s="71"/>
      <c r="CG898" s="71"/>
      <c r="CH898" s="71"/>
      <c r="CI898" s="71"/>
      <c r="CJ898" s="71"/>
      <c r="CK898" s="71"/>
      <c r="CL898" s="71"/>
      <c r="CM898" s="71"/>
      <c r="CN898" s="71"/>
      <c r="CO898" s="71"/>
      <c r="CP898" s="71"/>
      <c r="CQ898" s="71"/>
      <c r="CR898" s="71"/>
      <c r="CS898" s="71"/>
      <c r="CT898" s="71"/>
      <c r="CU898" s="71"/>
      <c r="CV898" s="71"/>
      <c r="CW898" s="71"/>
      <c r="CX898" s="71"/>
    </row>
    <row r="899" spans="34:102" x14ac:dyDescent="0.25">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c r="BV899" s="71"/>
      <c r="BW899" s="71"/>
      <c r="BX899" s="71"/>
      <c r="BY899" s="71"/>
      <c r="BZ899" s="71"/>
      <c r="CA899" s="71"/>
      <c r="CB899" s="71"/>
      <c r="CC899" s="71"/>
      <c r="CD899" s="71"/>
      <c r="CE899" s="71"/>
      <c r="CF899" s="71"/>
      <c r="CG899" s="71"/>
      <c r="CH899" s="71"/>
      <c r="CI899" s="71"/>
      <c r="CJ899" s="71"/>
      <c r="CK899" s="71"/>
      <c r="CL899" s="71"/>
      <c r="CM899" s="71"/>
      <c r="CN899" s="71"/>
      <c r="CO899" s="71"/>
      <c r="CP899" s="71"/>
      <c r="CQ899" s="71"/>
      <c r="CR899" s="71"/>
      <c r="CS899" s="71"/>
      <c r="CT899" s="71"/>
      <c r="CU899" s="71"/>
      <c r="CV899" s="71"/>
      <c r="CW899" s="71"/>
      <c r="CX899" s="71"/>
    </row>
    <row r="900" spans="34:102" x14ac:dyDescent="0.25">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c r="BV900" s="71"/>
      <c r="BW900" s="71"/>
      <c r="BX900" s="71"/>
      <c r="BY900" s="71"/>
      <c r="BZ900" s="71"/>
      <c r="CA900" s="71"/>
      <c r="CB900" s="71"/>
      <c r="CC900" s="71"/>
      <c r="CD900" s="71"/>
      <c r="CE900" s="71"/>
      <c r="CF900" s="71"/>
      <c r="CG900" s="71"/>
      <c r="CH900" s="71"/>
      <c r="CI900" s="71"/>
      <c r="CJ900" s="71"/>
      <c r="CK900" s="71"/>
      <c r="CL900" s="71"/>
      <c r="CM900" s="71"/>
      <c r="CN900" s="71"/>
      <c r="CO900" s="71"/>
      <c r="CP900" s="71"/>
      <c r="CQ900" s="71"/>
      <c r="CR900" s="71"/>
      <c r="CS900" s="71"/>
      <c r="CT900" s="71"/>
      <c r="CU900" s="71"/>
      <c r="CV900" s="71"/>
      <c r="CW900" s="71"/>
      <c r="CX900" s="71"/>
    </row>
    <row r="901" spans="34:102" x14ac:dyDescent="0.25">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c r="BV901" s="71"/>
      <c r="BW901" s="71"/>
      <c r="BX901" s="71"/>
      <c r="BY901" s="71"/>
      <c r="BZ901" s="71"/>
      <c r="CA901" s="71"/>
      <c r="CB901" s="71"/>
      <c r="CC901" s="71"/>
      <c r="CD901" s="71"/>
      <c r="CE901" s="71"/>
      <c r="CF901" s="71"/>
      <c r="CG901" s="71"/>
      <c r="CH901" s="71"/>
      <c r="CI901" s="71"/>
      <c r="CJ901" s="71"/>
      <c r="CK901" s="71"/>
      <c r="CL901" s="71"/>
      <c r="CM901" s="71"/>
      <c r="CN901" s="71"/>
      <c r="CO901" s="71"/>
      <c r="CP901" s="71"/>
      <c r="CQ901" s="71"/>
      <c r="CR901" s="71"/>
      <c r="CS901" s="71"/>
      <c r="CT901" s="71"/>
      <c r="CU901" s="71"/>
      <c r="CV901" s="71"/>
      <c r="CW901" s="71"/>
      <c r="CX901" s="71"/>
    </row>
    <row r="902" spans="34:102" x14ac:dyDescent="0.25">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c r="BV902" s="71"/>
      <c r="BW902" s="71"/>
      <c r="BX902" s="71"/>
      <c r="BY902" s="71"/>
      <c r="BZ902" s="71"/>
      <c r="CA902" s="71"/>
      <c r="CB902" s="71"/>
      <c r="CC902" s="71"/>
      <c r="CD902" s="71"/>
      <c r="CE902" s="71"/>
      <c r="CF902" s="71"/>
      <c r="CG902" s="71"/>
      <c r="CH902" s="71"/>
      <c r="CI902" s="71"/>
      <c r="CJ902" s="71"/>
      <c r="CK902" s="71"/>
      <c r="CL902" s="71"/>
      <c r="CM902" s="71"/>
      <c r="CN902" s="71"/>
      <c r="CO902" s="71"/>
      <c r="CP902" s="71"/>
      <c r="CQ902" s="71"/>
      <c r="CR902" s="71"/>
      <c r="CS902" s="71"/>
      <c r="CT902" s="71"/>
      <c r="CU902" s="71"/>
      <c r="CV902" s="71"/>
      <c r="CW902" s="71"/>
      <c r="CX902" s="71"/>
    </row>
    <row r="903" spans="34:102" x14ac:dyDescent="0.25">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c r="BV903" s="71"/>
      <c r="BW903" s="71"/>
      <c r="BX903" s="71"/>
      <c r="BY903" s="71"/>
      <c r="BZ903" s="71"/>
      <c r="CA903" s="71"/>
      <c r="CB903" s="71"/>
      <c r="CC903" s="71"/>
      <c r="CD903" s="71"/>
      <c r="CE903" s="71"/>
      <c r="CF903" s="71"/>
      <c r="CG903" s="71"/>
      <c r="CH903" s="71"/>
      <c r="CI903" s="71"/>
      <c r="CJ903" s="71"/>
      <c r="CK903" s="71"/>
      <c r="CL903" s="71"/>
      <c r="CM903" s="71"/>
      <c r="CN903" s="71"/>
      <c r="CO903" s="71"/>
      <c r="CP903" s="71"/>
      <c r="CQ903" s="71"/>
      <c r="CR903" s="71"/>
      <c r="CS903" s="71"/>
      <c r="CT903" s="71"/>
      <c r="CU903" s="71"/>
      <c r="CV903" s="71"/>
      <c r="CW903" s="71"/>
      <c r="CX903" s="71"/>
    </row>
    <row r="904" spans="34:102" x14ac:dyDescent="0.25">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c r="BV904" s="71"/>
      <c r="BW904" s="71"/>
      <c r="BX904" s="71"/>
      <c r="BY904" s="71"/>
      <c r="BZ904" s="71"/>
      <c r="CA904" s="71"/>
      <c r="CB904" s="71"/>
      <c r="CC904" s="71"/>
      <c r="CD904" s="71"/>
      <c r="CE904" s="71"/>
      <c r="CF904" s="71"/>
      <c r="CG904" s="71"/>
      <c r="CH904" s="71"/>
      <c r="CI904" s="71"/>
      <c r="CJ904" s="71"/>
      <c r="CK904" s="71"/>
      <c r="CL904" s="71"/>
      <c r="CM904" s="71"/>
      <c r="CN904" s="71"/>
      <c r="CO904" s="71"/>
      <c r="CP904" s="71"/>
      <c r="CQ904" s="71"/>
      <c r="CR904" s="71"/>
      <c r="CS904" s="71"/>
      <c r="CT904" s="71"/>
      <c r="CU904" s="71"/>
      <c r="CV904" s="71"/>
      <c r="CW904" s="71"/>
      <c r="CX904" s="71"/>
    </row>
    <row r="905" spans="34:102" x14ac:dyDescent="0.25">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c r="BV905" s="71"/>
      <c r="BW905" s="71"/>
      <c r="BX905" s="71"/>
      <c r="BY905" s="71"/>
      <c r="BZ905" s="71"/>
      <c r="CA905" s="71"/>
      <c r="CB905" s="71"/>
      <c r="CC905" s="71"/>
      <c r="CD905" s="71"/>
      <c r="CE905" s="71"/>
      <c r="CF905" s="71"/>
      <c r="CG905" s="71"/>
      <c r="CH905" s="71"/>
      <c r="CI905" s="71"/>
      <c r="CJ905" s="71"/>
      <c r="CK905" s="71"/>
      <c r="CL905" s="71"/>
      <c r="CM905" s="71"/>
      <c r="CN905" s="71"/>
      <c r="CO905" s="71"/>
      <c r="CP905" s="71"/>
      <c r="CQ905" s="71"/>
      <c r="CR905" s="71"/>
      <c r="CS905" s="71"/>
      <c r="CT905" s="71"/>
      <c r="CU905" s="71"/>
      <c r="CV905" s="71"/>
      <c r="CW905" s="71"/>
      <c r="CX905" s="71"/>
    </row>
    <row r="906" spans="34:102" x14ac:dyDescent="0.25">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c r="BV906" s="71"/>
      <c r="BW906" s="71"/>
      <c r="BX906" s="71"/>
      <c r="BY906" s="71"/>
      <c r="BZ906" s="71"/>
      <c r="CA906" s="71"/>
      <c r="CB906" s="71"/>
      <c r="CC906" s="71"/>
      <c r="CD906" s="71"/>
      <c r="CE906" s="71"/>
      <c r="CF906" s="71"/>
      <c r="CG906" s="71"/>
      <c r="CH906" s="71"/>
      <c r="CI906" s="71"/>
      <c r="CJ906" s="71"/>
      <c r="CK906" s="71"/>
      <c r="CL906" s="71"/>
      <c r="CM906" s="71"/>
      <c r="CN906" s="71"/>
      <c r="CO906" s="71"/>
      <c r="CP906" s="71"/>
      <c r="CQ906" s="71"/>
      <c r="CR906" s="71"/>
      <c r="CS906" s="71"/>
      <c r="CT906" s="71"/>
      <c r="CU906" s="71"/>
      <c r="CV906" s="71"/>
      <c r="CW906" s="71"/>
      <c r="CX906" s="71"/>
    </row>
    <row r="907" spans="34:102" x14ac:dyDescent="0.25">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c r="BV907" s="71"/>
      <c r="BW907" s="71"/>
      <c r="BX907" s="71"/>
      <c r="BY907" s="71"/>
      <c r="BZ907" s="71"/>
      <c r="CA907" s="71"/>
      <c r="CB907" s="71"/>
      <c r="CC907" s="71"/>
      <c r="CD907" s="71"/>
      <c r="CE907" s="71"/>
      <c r="CF907" s="71"/>
      <c r="CG907" s="71"/>
      <c r="CH907" s="71"/>
      <c r="CI907" s="71"/>
      <c r="CJ907" s="71"/>
      <c r="CK907" s="71"/>
      <c r="CL907" s="71"/>
      <c r="CM907" s="71"/>
      <c r="CN907" s="71"/>
      <c r="CO907" s="71"/>
      <c r="CP907" s="71"/>
      <c r="CQ907" s="71"/>
      <c r="CR907" s="71"/>
      <c r="CS907" s="71"/>
      <c r="CT907" s="71"/>
      <c r="CU907" s="71"/>
      <c r="CV907" s="71"/>
      <c r="CW907" s="71"/>
      <c r="CX907" s="71"/>
    </row>
    <row r="908" spans="34:102" x14ac:dyDescent="0.25">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c r="BV908" s="71"/>
      <c r="BW908" s="71"/>
      <c r="BX908" s="71"/>
      <c r="BY908" s="71"/>
      <c r="BZ908" s="71"/>
      <c r="CA908" s="71"/>
      <c r="CB908" s="71"/>
      <c r="CC908" s="71"/>
      <c r="CD908" s="71"/>
      <c r="CE908" s="71"/>
      <c r="CF908" s="71"/>
      <c r="CG908" s="71"/>
      <c r="CH908" s="71"/>
      <c r="CI908" s="71"/>
      <c r="CJ908" s="71"/>
      <c r="CK908" s="71"/>
      <c r="CL908" s="71"/>
      <c r="CM908" s="71"/>
      <c r="CN908" s="71"/>
      <c r="CO908" s="71"/>
      <c r="CP908" s="71"/>
      <c r="CQ908" s="71"/>
      <c r="CR908" s="71"/>
      <c r="CS908" s="71"/>
      <c r="CT908" s="71"/>
      <c r="CU908" s="71"/>
      <c r="CV908" s="71"/>
      <c r="CW908" s="71"/>
      <c r="CX908" s="71"/>
    </row>
    <row r="909" spans="34:102" x14ac:dyDescent="0.25">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c r="BV909" s="71"/>
      <c r="BW909" s="71"/>
      <c r="BX909" s="71"/>
      <c r="BY909" s="71"/>
      <c r="BZ909" s="71"/>
      <c r="CA909" s="71"/>
      <c r="CB909" s="71"/>
      <c r="CC909" s="71"/>
      <c r="CD909" s="71"/>
      <c r="CE909" s="71"/>
      <c r="CF909" s="71"/>
      <c r="CG909" s="71"/>
      <c r="CH909" s="71"/>
      <c r="CI909" s="71"/>
      <c r="CJ909" s="71"/>
      <c r="CK909" s="71"/>
      <c r="CL909" s="71"/>
      <c r="CM909" s="71"/>
      <c r="CN909" s="71"/>
      <c r="CO909" s="71"/>
      <c r="CP909" s="71"/>
      <c r="CQ909" s="71"/>
      <c r="CR909" s="71"/>
      <c r="CS909" s="71"/>
      <c r="CT909" s="71"/>
      <c r="CU909" s="71"/>
      <c r="CV909" s="71"/>
      <c r="CW909" s="71"/>
      <c r="CX909" s="71"/>
    </row>
    <row r="910" spans="34:102" x14ac:dyDescent="0.25">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c r="BV910" s="71"/>
      <c r="BW910" s="71"/>
      <c r="BX910" s="71"/>
      <c r="BY910" s="71"/>
      <c r="BZ910" s="71"/>
      <c r="CA910" s="71"/>
      <c r="CB910" s="71"/>
      <c r="CC910" s="71"/>
      <c r="CD910" s="71"/>
      <c r="CE910" s="71"/>
      <c r="CF910" s="71"/>
      <c r="CG910" s="71"/>
      <c r="CH910" s="71"/>
      <c r="CI910" s="71"/>
      <c r="CJ910" s="71"/>
      <c r="CK910" s="71"/>
      <c r="CL910" s="71"/>
      <c r="CM910" s="71"/>
      <c r="CN910" s="71"/>
      <c r="CO910" s="71"/>
      <c r="CP910" s="71"/>
      <c r="CQ910" s="71"/>
      <c r="CR910" s="71"/>
      <c r="CS910" s="71"/>
      <c r="CT910" s="71"/>
      <c r="CU910" s="71"/>
      <c r="CV910" s="71"/>
      <c r="CW910" s="71"/>
      <c r="CX910" s="71"/>
    </row>
    <row r="911" spans="34:102" x14ac:dyDescent="0.25">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c r="BV911" s="71"/>
      <c r="BW911" s="71"/>
      <c r="BX911" s="71"/>
      <c r="BY911" s="71"/>
      <c r="BZ911" s="71"/>
      <c r="CA911" s="71"/>
      <c r="CB911" s="71"/>
      <c r="CC911" s="71"/>
      <c r="CD911" s="71"/>
      <c r="CE911" s="71"/>
      <c r="CF911" s="71"/>
      <c r="CG911" s="71"/>
      <c r="CH911" s="71"/>
      <c r="CI911" s="71"/>
      <c r="CJ911" s="71"/>
      <c r="CK911" s="71"/>
      <c r="CL911" s="71"/>
      <c r="CM911" s="71"/>
      <c r="CN911" s="71"/>
      <c r="CO911" s="71"/>
      <c r="CP911" s="71"/>
      <c r="CQ911" s="71"/>
      <c r="CR911" s="71"/>
      <c r="CS911" s="71"/>
      <c r="CT911" s="71"/>
      <c r="CU911" s="71"/>
      <c r="CV911" s="71"/>
      <c r="CW911" s="71"/>
      <c r="CX911" s="71"/>
    </row>
    <row r="912" spans="34:102" x14ac:dyDescent="0.25">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c r="BV912" s="71"/>
      <c r="BW912" s="71"/>
      <c r="BX912" s="71"/>
      <c r="BY912" s="71"/>
      <c r="BZ912" s="71"/>
      <c r="CA912" s="71"/>
      <c r="CB912" s="71"/>
      <c r="CC912" s="71"/>
      <c r="CD912" s="71"/>
      <c r="CE912" s="71"/>
      <c r="CF912" s="71"/>
      <c r="CG912" s="71"/>
      <c r="CH912" s="71"/>
      <c r="CI912" s="71"/>
      <c r="CJ912" s="71"/>
      <c r="CK912" s="71"/>
      <c r="CL912" s="71"/>
      <c r="CM912" s="71"/>
      <c r="CN912" s="71"/>
      <c r="CO912" s="71"/>
      <c r="CP912" s="71"/>
      <c r="CQ912" s="71"/>
      <c r="CR912" s="71"/>
      <c r="CS912" s="71"/>
      <c r="CT912" s="71"/>
      <c r="CU912" s="71"/>
      <c r="CV912" s="71"/>
      <c r="CW912" s="71"/>
      <c r="CX912" s="71"/>
    </row>
    <row r="913" spans="34:102" x14ac:dyDescent="0.25">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c r="BV913" s="71"/>
      <c r="BW913" s="71"/>
      <c r="BX913" s="71"/>
      <c r="BY913" s="71"/>
      <c r="BZ913" s="71"/>
      <c r="CA913" s="71"/>
      <c r="CB913" s="71"/>
      <c r="CC913" s="71"/>
      <c r="CD913" s="71"/>
      <c r="CE913" s="71"/>
      <c r="CF913" s="71"/>
      <c r="CG913" s="71"/>
      <c r="CH913" s="71"/>
      <c r="CI913" s="71"/>
      <c r="CJ913" s="71"/>
      <c r="CK913" s="71"/>
      <c r="CL913" s="71"/>
      <c r="CM913" s="71"/>
      <c r="CN913" s="71"/>
      <c r="CO913" s="71"/>
      <c r="CP913" s="71"/>
      <c r="CQ913" s="71"/>
      <c r="CR913" s="71"/>
      <c r="CS913" s="71"/>
      <c r="CT913" s="71"/>
      <c r="CU913" s="71"/>
      <c r="CV913" s="71"/>
      <c r="CW913" s="71"/>
      <c r="CX913" s="71"/>
    </row>
    <row r="914" spans="34:102" x14ac:dyDescent="0.25">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c r="BV914" s="71"/>
      <c r="BW914" s="71"/>
      <c r="BX914" s="71"/>
      <c r="BY914" s="71"/>
      <c r="BZ914" s="71"/>
      <c r="CA914" s="71"/>
      <c r="CB914" s="71"/>
      <c r="CC914" s="71"/>
      <c r="CD914" s="71"/>
      <c r="CE914" s="71"/>
      <c r="CF914" s="71"/>
      <c r="CG914" s="71"/>
      <c r="CH914" s="71"/>
      <c r="CI914" s="71"/>
      <c r="CJ914" s="71"/>
      <c r="CK914" s="71"/>
      <c r="CL914" s="71"/>
      <c r="CM914" s="71"/>
      <c r="CN914" s="71"/>
      <c r="CO914" s="71"/>
      <c r="CP914" s="71"/>
      <c r="CQ914" s="71"/>
      <c r="CR914" s="71"/>
      <c r="CS914" s="71"/>
      <c r="CT914" s="71"/>
      <c r="CU914" s="71"/>
      <c r="CV914" s="71"/>
      <c r="CW914" s="71"/>
      <c r="CX914" s="71"/>
    </row>
    <row r="915" spans="34:102" x14ac:dyDescent="0.25">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c r="BV915" s="71"/>
      <c r="BW915" s="71"/>
      <c r="BX915" s="71"/>
      <c r="BY915" s="71"/>
      <c r="BZ915" s="71"/>
      <c r="CA915" s="71"/>
      <c r="CB915" s="71"/>
      <c r="CC915" s="71"/>
      <c r="CD915" s="71"/>
      <c r="CE915" s="71"/>
      <c r="CF915" s="71"/>
      <c r="CG915" s="71"/>
      <c r="CH915" s="71"/>
      <c r="CI915" s="71"/>
      <c r="CJ915" s="71"/>
      <c r="CK915" s="71"/>
      <c r="CL915" s="71"/>
      <c r="CM915" s="71"/>
      <c r="CN915" s="71"/>
      <c r="CO915" s="71"/>
      <c r="CP915" s="71"/>
      <c r="CQ915" s="71"/>
      <c r="CR915" s="71"/>
      <c r="CS915" s="71"/>
      <c r="CT915" s="71"/>
      <c r="CU915" s="71"/>
      <c r="CV915" s="71"/>
      <c r="CW915" s="71"/>
      <c r="CX915" s="71"/>
    </row>
    <row r="916" spans="34:102" x14ac:dyDescent="0.25">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c r="BV916" s="71"/>
      <c r="BW916" s="71"/>
      <c r="BX916" s="71"/>
      <c r="BY916" s="71"/>
      <c r="BZ916" s="71"/>
      <c r="CA916" s="71"/>
      <c r="CB916" s="71"/>
      <c r="CC916" s="71"/>
      <c r="CD916" s="71"/>
      <c r="CE916" s="71"/>
      <c r="CF916" s="71"/>
      <c r="CG916" s="71"/>
      <c r="CH916" s="71"/>
      <c r="CI916" s="71"/>
      <c r="CJ916" s="71"/>
      <c r="CK916" s="71"/>
      <c r="CL916" s="71"/>
      <c r="CM916" s="71"/>
      <c r="CN916" s="71"/>
      <c r="CO916" s="71"/>
      <c r="CP916" s="71"/>
      <c r="CQ916" s="71"/>
      <c r="CR916" s="71"/>
      <c r="CS916" s="71"/>
      <c r="CT916" s="71"/>
      <c r="CU916" s="71"/>
      <c r="CV916" s="71"/>
      <c r="CW916" s="71"/>
      <c r="CX916" s="71"/>
    </row>
    <row r="917" spans="34:102" x14ac:dyDescent="0.25">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c r="BV917" s="71"/>
      <c r="BW917" s="71"/>
      <c r="BX917" s="71"/>
      <c r="BY917" s="71"/>
      <c r="BZ917" s="71"/>
      <c r="CA917" s="71"/>
      <c r="CB917" s="71"/>
      <c r="CC917" s="71"/>
      <c r="CD917" s="71"/>
      <c r="CE917" s="71"/>
      <c r="CF917" s="71"/>
      <c r="CG917" s="71"/>
      <c r="CH917" s="71"/>
      <c r="CI917" s="71"/>
      <c r="CJ917" s="71"/>
      <c r="CK917" s="71"/>
      <c r="CL917" s="71"/>
      <c r="CM917" s="71"/>
      <c r="CN917" s="71"/>
      <c r="CO917" s="71"/>
      <c r="CP917" s="71"/>
      <c r="CQ917" s="71"/>
      <c r="CR917" s="71"/>
      <c r="CS917" s="71"/>
      <c r="CT917" s="71"/>
      <c r="CU917" s="71"/>
      <c r="CV917" s="71"/>
      <c r="CW917" s="71"/>
      <c r="CX917" s="71"/>
    </row>
    <row r="918" spans="34:102" x14ac:dyDescent="0.25">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c r="BV918" s="71"/>
      <c r="BW918" s="71"/>
      <c r="BX918" s="71"/>
      <c r="BY918" s="71"/>
      <c r="BZ918" s="71"/>
      <c r="CA918" s="71"/>
      <c r="CB918" s="71"/>
      <c r="CC918" s="71"/>
      <c r="CD918" s="71"/>
      <c r="CE918" s="71"/>
      <c r="CF918" s="71"/>
      <c r="CG918" s="71"/>
      <c r="CH918" s="71"/>
      <c r="CI918" s="71"/>
      <c r="CJ918" s="71"/>
      <c r="CK918" s="71"/>
      <c r="CL918" s="71"/>
      <c r="CM918" s="71"/>
      <c r="CN918" s="71"/>
      <c r="CO918" s="71"/>
      <c r="CP918" s="71"/>
      <c r="CQ918" s="71"/>
      <c r="CR918" s="71"/>
      <c r="CS918" s="71"/>
      <c r="CT918" s="71"/>
      <c r="CU918" s="71"/>
      <c r="CV918" s="71"/>
      <c r="CW918" s="71"/>
      <c r="CX918" s="71"/>
    </row>
    <row r="919" spans="34:102" x14ac:dyDescent="0.25">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c r="BV919" s="71"/>
      <c r="BW919" s="71"/>
      <c r="BX919" s="71"/>
      <c r="BY919" s="71"/>
      <c r="BZ919" s="71"/>
      <c r="CA919" s="71"/>
      <c r="CB919" s="71"/>
      <c r="CC919" s="71"/>
      <c r="CD919" s="71"/>
      <c r="CE919" s="71"/>
      <c r="CF919" s="71"/>
      <c r="CG919" s="71"/>
      <c r="CH919" s="71"/>
      <c r="CI919" s="71"/>
      <c r="CJ919" s="71"/>
      <c r="CK919" s="71"/>
      <c r="CL919" s="71"/>
      <c r="CM919" s="71"/>
      <c r="CN919" s="71"/>
      <c r="CO919" s="71"/>
      <c r="CP919" s="71"/>
      <c r="CQ919" s="71"/>
      <c r="CR919" s="71"/>
      <c r="CS919" s="71"/>
      <c r="CT919" s="71"/>
      <c r="CU919" s="71"/>
      <c r="CV919" s="71"/>
      <c r="CW919" s="71"/>
      <c r="CX919" s="71"/>
    </row>
    <row r="920" spans="34:102" x14ac:dyDescent="0.25">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c r="BV920" s="71"/>
      <c r="BW920" s="71"/>
      <c r="BX920" s="71"/>
      <c r="BY920" s="71"/>
      <c r="BZ920" s="71"/>
      <c r="CA920" s="71"/>
      <c r="CB920" s="71"/>
      <c r="CC920" s="71"/>
      <c r="CD920" s="71"/>
      <c r="CE920" s="71"/>
      <c r="CF920" s="71"/>
      <c r="CG920" s="71"/>
      <c r="CH920" s="71"/>
      <c r="CI920" s="71"/>
      <c r="CJ920" s="71"/>
      <c r="CK920" s="71"/>
      <c r="CL920" s="71"/>
      <c r="CM920" s="71"/>
      <c r="CN920" s="71"/>
      <c r="CO920" s="71"/>
      <c r="CP920" s="71"/>
      <c r="CQ920" s="71"/>
      <c r="CR920" s="71"/>
      <c r="CS920" s="71"/>
      <c r="CT920" s="71"/>
      <c r="CU920" s="71"/>
      <c r="CV920" s="71"/>
      <c r="CW920" s="71"/>
      <c r="CX920" s="71"/>
    </row>
    <row r="921" spans="34:102" x14ac:dyDescent="0.25">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c r="BV921" s="71"/>
      <c r="BW921" s="71"/>
      <c r="BX921" s="71"/>
      <c r="BY921" s="71"/>
      <c r="BZ921" s="71"/>
      <c r="CA921" s="71"/>
      <c r="CB921" s="71"/>
      <c r="CC921" s="71"/>
      <c r="CD921" s="71"/>
      <c r="CE921" s="71"/>
      <c r="CF921" s="71"/>
      <c r="CG921" s="71"/>
      <c r="CH921" s="71"/>
      <c r="CI921" s="71"/>
      <c r="CJ921" s="71"/>
      <c r="CK921" s="71"/>
      <c r="CL921" s="71"/>
      <c r="CM921" s="71"/>
      <c r="CN921" s="71"/>
      <c r="CO921" s="71"/>
      <c r="CP921" s="71"/>
      <c r="CQ921" s="71"/>
      <c r="CR921" s="71"/>
      <c r="CS921" s="71"/>
      <c r="CT921" s="71"/>
      <c r="CU921" s="71"/>
      <c r="CV921" s="71"/>
      <c r="CW921" s="71"/>
      <c r="CX921" s="71"/>
    </row>
    <row r="922" spans="34:102" x14ac:dyDescent="0.25">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c r="BV922" s="71"/>
      <c r="BW922" s="71"/>
      <c r="BX922" s="71"/>
      <c r="BY922" s="71"/>
      <c r="BZ922" s="71"/>
      <c r="CA922" s="71"/>
      <c r="CB922" s="71"/>
      <c r="CC922" s="71"/>
      <c r="CD922" s="71"/>
      <c r="CE922" s="71"/>
      <c r="CF922" s="71"/>
      <c r="CG922" s="71"/>
      <c r="CH922" s="71"/>
      <c r="CI922" s="71"/>
      <c r="CJ922" s="71"/>
      <c r="CK922" s="71"/>
      <c r="CL922" s="71"/>
      <c r="CM922" s="71"/>
      <c r="CN922" s="71"/>
      <c r="CO922" s="71"/>
      <c r="CP922" s="71"/>
      <c r="CQ922" s="71"/>
      <c r="CR922" s="71"/>
      <c r="CS922" s="71"/>
      <c r="CT922" s="71"/>
      <c r="CU922" s="71"/>
      <c r="CV922" s="71"/>
      <c r="CW922" s="71"/>
      <c r="CX922" s="71"/>
    </row>
    <row r="923" spans="34:102" x14ac:dyDescent="0.25">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c r="BV923" s="71"/>
      <c r="BW923" s="71"/>
      <c r="BX923" s="71"/>
      <c r="BY923" s="71"/>
      <c r="BZ923" s="71"/>
      <c r="CA923" s="71"/>
      <c r="CB923" s="71"/>
      <c r="CC923" s="71"/>
      <c r="CD923" s="71"/>
      <c r="CE923" s="71"/>
      <c r="CF923" s="71"/>
      <c r="CG923" s="71"/>
      <c r="CH923" s="71"/>
      <c r="CI923" s="71"/>
      <c r="CJ923" s="71"/>
      <c r="CK923" s="71"/>
      <c r="CL923" s="71"/>
      <c r="CM923" s="71"/>
      <c r="CN923" s="71"/>
      <c r="CO923" s="71"/>
      <c r="CP923" s="71"/>
      <c r="CQ923" s="71"/>
      <c r="CR923" s="71"/>
      <c r="CS923" s="71"/>
      <c r="CT923" s="71"/>
      <c r="CU923" s="71"/>
      <c r="CV923" s="71"/>
      <c r="CW923" s="71"/>
      <c r="CX923" s="71"/>
    </row>
    <row r="924" spans="34:102" x14ac:dyDescent="0.25">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c r="BV924" s="71"/>
      <c r="BW924" s="71"/>
      <c r="BX924" s="71"/>
      <c r="BY924" s="71"/>
      <c r="BZ924" s="71"/>
      <c r="CA924" s="71"/>
      <c r="CB924" s="71"/>
      <c r="CC924" s="71"/>
      <c r="CD924" s="71"/>
      <c r="CE924" s="71"/>
      <c r="CF924" s="71"/>
      <c r="CG924" s="71"/>
      <c r="CH924" s="71"/>
      <c r="CI924" s="71"/>
      <c r="CJ924" s="71"/>
      <c r="CK924" s="71"/>
      <c r="CL924" s="71"/>
      <c r="CM924" s="71"/>
      <c r="CN924" s="71"/>
      <c r="CO924" s="71"/>
      <c r="CP924" s="71"/>
      <c r="CQ924" s="71"/>
      <c r="CR924" s="71"/>
      <c r="CS924" s="71"/>
      <c r="CT924" s="71"/>
      <c r="CU924" s="71"/>
      <c r="CV924" s="71"/>
      <c r="CW924" s="71"/>
      <c r="CX924" s="71"/>
    </row>
    <row r="925" spans="34:102" x14ac:dyDescent="0.25">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c r="BV925" s="71"/>
      <c r="BW925" s="71"/>
      <c r="BX925" s="71"/>
      <c r="BY925" s="71"/>
      <c r="BZ925" s="71"/>
      <c r="CA925" s="71"/>
      <c r="CB925" s="71"/>
      <c r="CC925" s="71"/>
      <c r="CD925" s="71"/>
      <c r="CE925" s="71"/>
      <c r="CF925" s="71"/>
      <c r="CG925" s="71"/>
      <c r="CH925" s="71"/>
      <c r="CI925" s="71"/>
      <c r="CJ925" s="71"/>
      <c r="CK925" s="71"/>
      <c r="CL925" s="71"/>
      <c r="CM925" s="71"/>
      <c r="CN925" s="71"/>
      <c r="CO925" s="71"/>
      <c r="CP925" s="71"/>
      <c r="CQ925" s="71"/>
      <c r="CR925" s="71"/>
      <c r="CS925" s="71"/>
      <c r="CT925" s="71"/>
      <c r="CU925" s="71"/>
      <c r="CV925" s="71"/>
      <c r="CW925" s="71"/>
      <c r="CX925" s="71"/>
    </row>
    <row r="926" spans="34:102" x14ac:dyDescent="0.25">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c r="BV926" s="71"/>
      <c r="BW926" s="71"/>
      <c r="BX926" s="71"/>
      <c r="BY926" s="71"/>
      <c r="BZ926" s="71"/>
      <c r="CA926" s="71"/>
      <c r="CB926" s="71"/>
      <c r="CC926" s="71"/>
      <c r="CD926" s="71"/>
      <c r="CE926" s="71"/>
      <c r="CF926" s="71"/>
      <c r="CG926" s="71"/>
      <c r="CH926" s="71"/>
      <c r="CI926" s="71"/>
      <c r="CJ926" s="71"/>
      <c r="CK926" s="71"/>
      <c r="CL926" s="71"/>
      <c r="CM926" s="71"/>
      <c r="CN926" s="71"/>
      <c r="CO926" s="71"/>
      <c r="CP926" s="71"/>
      <c r="CQ926" s="71"/>
      <c r="CR926" s="71"/>
      <c r="CS926" s="71"/>
      <c r="CT926" s="71"/>
      <c r="CU926" s="71"/>
      <c r="CV926" s="71"/>
      <c r="CW926" s="71"/>
      <c r="CX926" s="71"/>
    </row>
    <row r="927" spans="34:102" x14ac:dyDescent="0.25">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c r="BV927" s="71"/>
      <c r="BW927" s="71"/>
      <c r="BX927" s="71"/>
      <c r="BY927" s="71"/>
      <c r="BZ927" s="71"/>
      <c r="CA927" s="71"/>
      <c r="CB927" s="71"/>
      <c r="CC927" s="71"/>
      <c r="CD927" s="71"/>
      <c r="CE927" s="71"/>
      <c r="CF927" s="71"/>
      <c r="CG927" s="71"/>
      <c r="CH927" s="71"/>
      <c r="CI927" s="71"/>
      <c r="CJ927" s="71"/>
      <c r="CK927" s="71"/>
      <c r="CL927" s="71"/>
      <c r="CM927" s="71"/>
      <c r="CN927" s="71"/>
      <c r="CO927" s="71"/>
      <c r="CP927" s="71"/>
      <c r="CQ927" s="71"/>
      <c r="CR927" s="71"/>
      <c r="CS927" s="71"/>
      <c r="CT927" s="71"/>
      <c r="CU927" s="71"/>
      <c r="CV927" s="71"/>
      <c r="CW927" s="71"/>
      <c r="CX927" s="71"/>
    </row>
    <row r="928" spans="34:102" x14ac:dyDescent="0.25">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c r="BV928" s="71"/>
      <c r="BW928" s="71"/>
      <c r="BX928" s="71"/>
      <c r="BY928" s="71"/>
      <c r="BZ928" s="71"/>
      <c r="CA928" s="71"/>
      <c r="CB928" s="71"/>
      <c r="CC928" s="71"/>
      <c r="CD928" s="71"/>
      <c r="CE928" s="71"/>
      <c r="CF928" s="71"/>
      <c r="CG928" s="71"/>
      <c r="CH928" s="71"/>
      <c r="CI928" s="71"/>
      <c r="CJ928" s="71"/>
      <c r="CK928" s="71"/>
      <c r="CL928" s="71"/>
      <c r="CM928" s="71"/>
      <c r="CN928" s="71"/>
      <c r="CO928" s="71"/>
      <c r="CP928" s="71"/>
      <c r="CQ928" s="71"/>
      <c r="CR928" s="71"/>
      <c r="CS928" s="71"/>
      <c r="CT928" s="71"/>
      <c r="CU928" s="71"/>
      <c r="CV928" s="71"/>
      <c r="CW928" s="71"/>
      <c r="CX928" s="71"/>
    </row>
    <row r="929" spans="34:102" x14ac:dyDescent="0.25">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c r="BV929" s="71"/>
      <c r="BW929" s="71"/>
      <c r="BX929" s="71"/>
      <c r="BY929" s="71"/>
      <c r="BZ929" s="71"/>
      <c r="CA929" s="71"/>
      <c r="CB929" s="71"/>
      <c r="CC929" s="71"/>
      <c r="CD929" s="71"/>
      <c r="CE929" s="71"/>
      <c r="CF929" s="71"/>
      <c r="CG929" s="71"/>
      <c r="CH929" s="71"/>
      <c r="CI929" s="71"/>
      <c r="CJ929" s="71"/>
      <c r="CK929" s="71"/>
      <c r="CL929" s="71"/>
      <c r="CM929" s="71"/>
      <c r="CN929" s="71"/>
      <c r="CO929" s="71"/>
      <c r="CP929" s="71"/>
      <c r="CQ929" s="71"/>
      <c r="CR929" s="71"/>
      <c r="CS929" s="71"/>
      <c r="CT929" s="71"/>
      <c r="CU929" s="71"/>
      <c r="CV929" s="71"/>
      <c r="CW929" s="71"/>
      <c r="CX929" s="71"/>
    </row>
    <row r="930" spans="34:102" x14ac:dyDescent="0.25">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c r="BV930" s="71"/>
      <c r="BW930" s="71"/>
      <c r="BX930" s="71"/>
      <c r="BY930" s="71"/>
      <c r="BZ930" s="71"/>
      <c r="CA930" s="71"/>
      <c r="CB930" s="71"/>
      <c r="CC930" s="71"/>
      <c r="CD930" s="71"/>
      <c r="CE930" s="71"/>
      <c r="CF930" s="71"/>
      <c r="CG930" s="71"/>
      <c r="CH930" s="71"/>
      <c r="CI930" s="71"/>
      <c r="CJ930" s="71"/>
      <c r="CK930" s="71"/>
      <c r="CL930" s="71"/>
      <c r="CM930" s="71"/>
      <c r="CN930" s="71"/>
      <c r="CO930" s="71"/>
      <c r="CP930" s="71"/>
      <c r="CQ930" s="71"/>
      <c r="CR930" s="71"/>
      <c r="CS930" s="71"/>
      <c r="CT930" s="71"/>
      <c r="CU930" s="71"/>
      <c r="CV930" s="71"/>
      <c r="CW930" s="71"/>
      <c r="CX930" s="71"/>
    </row>
    <row r="931" spans="34:102" x14ac:dyDescent="0.25">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c r="BV931" s="71"/>
      <c r="BW931" s="71"/>
      <c r="BX931" s="71"/>
      <c r="BY931" s="71"/>
      <c r="BZ931" s="71"/>
      <c r="CA931" s="71"/>
      <c r="CB931" s="71"/>
      <c r="CC931" s="71"/>
      <c r="CD931" s="71"/>
      <c r="CE931" s="71"/>
      <c r="CF931" s="71"/>
      <c r="CG931" s="71"/>
      <c r="CH931" s="71"/>
      <c r="CI931" s="71"/>
      <c r="CJ931" s="71"/>
      <c r="CK931" s="71"/>
      <c r="CL931" s="71"/>
      <c r="CM931" s="71"/>
      <c r="CN931" s="71"/>
      <c r="CO931" s="71"/>
      <c r="CP931" s="71"/>
      <c r="CQ931" s="71"/>
      <c r="CR931" s="71"/>
      <c r="CS931" s="71"/>
      <c r="CT931" s="71"/>
      <c r="CU931" s="71"/>
      <c r="CV931" s="71"/>
      <c r="CW931" s="71"/>
      <c r="CX931" s="71"/>
    </row>
    <row r="932" spans="34:102" x14ac:dyDescent="0.25">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c r="BV932" s="71"/>
      <c r="BW932" s="71"/>
      <c r="BX932" s="71"/>
      <c r="BY932" s="71"/>
      <c r="BZ932" s="71"/>
      <c r="CA932" s="71"/>
      <c r="CB932" s="71"/>
      <c r="CC932" s="71"/>
      <c r="CD932" s="71"/>
      <c r="CE932" s="71"/>
      <c r="CF932" s="71"/>
      <c r="CG932" s="71"/>
      <c r="CH932" s="71"/>
      <c r="CI932" s="71"/>
      <c r="CJ932" s="71"/>
      <c r="CK932" s="71"/>
      <c r="CL932" s="71"/>
      <c r="CM932" s="71"/>
      <c r="CN932" s="71"/>
      <c r="CO932" s="71"/>
      <c r="CP932" s="71"/>
      <c r="CQ932" s="71"/>
      <c r="CR932" s="71"/>
      <c r="CS932" s="71"/>
      <c r="CT932" s="71"/>
      <c r="CU932" s="71"/>
      <c r="CV932" s="71"/>
      <c r="CW932" s="71"/>
      <c r="CX932" s="71"/>
    </row>
    <row r="933" spans="34:102" x14ac:dyDescent="0.25">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c r="BV933" s="71"/>
      <c r="BW933" s="71"/>
      <c r="BX933" s="71"/>
      <c r="BY933" s="71"/>
      <c r="BZ933" s="71"/>
      <c r="CA933" s="71"/>
      <c r="CB933" s="71"/>
      <c r="CC933" s="71"/>
      <c r="CD933" s="71"/>
      <c r="CE933" s="71"/>
      <c r="CF933" s="71"/>
      <c r="CG933" s="71"/>
      <c r="CH933" s="71"/>
      <c r="CI933" s="71"/>
      <c r="CJ933" s="71"/>
      <c r="CK933" s="71"/>
      <c r="CL933" s="71"/>
      <c r="CM933" s="71"/>
      <c r="CN933" s="71"/>
      <c r="CO933" s="71"/>
      <c r="CP933" s="71"/>
      <c r="CQ933" s="71"/>
      <c r="CR933" s="71"/>
      <c r="CS933" s="71"/>
      <c r="CT933" s="71"/>
      <c r="CU933" s="71"/>
      <c r="CV933" s="71"/>
      <c r="CW933" s="71"/>
      <c r="CX933" s="71"/>
    </row>
    <row r="934" spans="34:102" x14ac:dyDescent="0.25">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c r="BV934" s="71"/>
      <c r="BW934" s="71"/>
      <c r="BX934" s="71"/>
      <c r="BY934" s="71"/>
      <c r="BZ934" s="71"/>
      <c r="CA934" s="71"/>
      <c r="CB934" s="71"/>
      <c r="CC934" s="71"/>
      <c r="CD934" s="71"/>
      <c r="CE934" s="71"/>
      <c r="CF934" s="71"/>
      <c r="CG934" s="71"/>
      <c r="CH934" s="71"/>
      <c r="CI934" s="71"/>
      <c r="CJ934" s="71"/>
      <c r="CK934" s="71"/>
      <c r="CL934" s="71"/>
      <c r="CM934" s="71"/>
      <c r="CN934" s="71"/>
      <c r="CO934" s="71"/>
      <c r="CP934" s="71"/>
      <c r="CQ934" s="71"/>
      <c r="CR934" s="71"/>
      <c r="CS934" s="71"/>
      <c r="CT934" s="71"/>
      <c r="CU934" s="71"/>
      <c r="CV934" s="71"/>
      <c r="CW934" s="71"/>
      <c r="CX934" s="71"/>
    </row>
    <row r="935" spans="34:102" x14ac:dyDescent="0.25">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c r="BV935" s="71"/>
      <c r="BW935" s="71"/>
      <c r="BX935" s="71"/>
      <c r="BY935" s="71"/>
      <c r="BZ935" s="71"/>
      <c r="CA935" s="71"/>
      <c r="CB935" s="71"/>
      <c r="CC935" s="71"/>
      <c r="CD935" s="71"/>
      <c r="CE935" s="71"/>
      <c r="CF935" s="71"/>
      <c r="CG935" s="71"/>
      <c r="CH935" s="71"/>
      <c r="CI935" s="71"/>
      <c r="CJ935" s="71"/>
      <c r="CK935" s="71"/>
      <c r="CL935" s="71"/>
      <c r="CM935" s="71"/>
      <c r="CN935" s="71"/>
      <c r="CO935" s="71"/>
      <c r="CP935" s="71"/>
      <c r="CQ935" s="71"/>
      <c r="CR935" s="71"/>
      <c r="CS935" s="71"/>
      <c r="CT935" s="71"/>
      <c r="CU935" s="71"/>
      <c r="CV935" s="71"/>
      <c r="CW935" s="71"/>
      <c r="CX935" s="71"/>
    </row>
    <row r="936" spans="34:102" x14ac:dyDescent="0.25">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c r="BV936" s="71"/>
      <c r="BW936" s="71"/>
      <c r="BX936" s="71"/>
      <c r="BY936" s="71"/>
      <c r="BZ936" s="71"/>
      <c r="CA936" s="71"/>
      <c r="CB936" s="71"/>
      <c r="CC936" s="71"/>
      <c r="CD936" s="71"/>
      <c r="CE936" s="71"/>
      <c r="CF936" s="71"/>
      <c r="CG936" s="71"/>
      <c r="CH936" s="71"/>
      <c r="CI936" s="71"/>
      <c r="CJ936" s="71"/>
      <c r="CK936" s="71"/>
      <c r="CL936" s="71"/>
      <c r="CM936" s="71"/>
      <c r="CN936" s="71"/>
      <c r="CO936" s="71"/>
      <c r="CP936" s="71"/>
      <c r="CQ936" s="71"/>
      <c r="CR936" s="71"/>
      <c r="CS936" s="71"/>
      <c r="CT936" s="71"/>
      <c r="CU936" s="71"/>
      <c r="CV936" s="71"/>
      <c r="CW936" s="71"/>
      <c r="CX936" s="71"/>
    </row>
    <row r="937" spans="34:102" x14ac:dyDescent="0.25">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c r="BV937" s="71"/>
      <c r="BW937" s="71"/>
      <c r="BX937" s="71"/>
      <c r="BY937" s="71"/>
      <c r="BZ937" s="71"/>
      <c r="CA937" s="71"/>
      <c r="CB937" s="71"/>
      <c r="CC937" s="71"/>
      <c r="CD937" s="71"/>
      <c r="CE937" s="71"/>
      <c r="CF937" s="71"/>
      <c r="CG937" s="71"/>
      <c r="CH937" s="71"/>
      <c r="CI937" s="71"/>
      <c r="CJ937" s="71"/>
      <c r="CK937" s="71"/>
      <c r="CL937" s="71"/>
      <c r="CM937" s="71"/>
      <c r="CN937" s="71"/>
      <c r="CO937" s="71"/>
      <c r="CP937" s="71"/>
      <c r="CQ937" s="71"/>
      <c r="CR937" s="71"/>
      <c r="CS937" s="71"/>
      <c r="CT937" s="71"/>
      <c r="CU937" s="71"/>
      <c r="CV937" s="71"/>
      <c r="CW937" s="71"/>
      <c r="CX937" s="71"/>
    </row>
    <row r="938" spans="34:102" x14ac:dyDescent="0.25">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c r="BV938" s="71"/>
      <c r="BW938" s="71"/>
      <c r="BX938" s="71"/>
      <c r="BY938" s="71"/>
      <c r="BZ938" s="71"/>
      <c r="CA938" s="71"/>
      <c r="CB938" s="71"/>
      <c r="CC938" s="71"/>
      <c r="CD938" s="71"/>
      <c r="CE938" s="71"/>
      <c r="CF938" s="71"/>
      <c r="CG938" s="71"/>
      <c r="CH938" s="71"/>
      <c r="CI938" s="71"/>
      <c r="CJ938" s="71"/>
      <c r="CK938" s="71"/>
      <c r="CL938" s="71"/>
      <c r="CM938" s="71"/>
      <c r="CN938" s="71"/>
      <c r="CO938" s="71"/>
      <c r="CP938" s="71"/>
      <c r="CQ938" s="71"/>
      <c r="CR938" s="71"/>
      <c r="CS938" s="71"/>
      <c r="CT938" s="71"/>
      <c r="CU938" s="71"/>
      <c r="CV938" s="71"/>
      <c r="CW938" s="71"/>
      <c r="CX938" s="71"/>
    </row>
    <row r="939" spans="34:102" x14ac:dyDescent="0.25">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c r="BV939" s="71"/>
      <c r="BW939" s="71"/>
      <c r="BX939" s="71"/>
      <c r="BY939" s="71"/>
      <c r="BZ939" s="71"/>
      <c r="CA939" s="71"/>
      <c r="CB939" s="71"/>
      <c r="CC939" s="71"/>
      <c r="CD939" s="71"/>
      <c r="CE939" s="71"/>
      <c r="CF939" s="71"/>
      <c r="CG939" s="71"/>
      <c r="CH939" s="71"/>
      <c r="CI939" s="71"/>
      <c r="CJ939" s="71"/>
      <c r="CK939" s="71"/>
      <c r="CL939" s="71"/>
      <c r="CM939" s="71"/>
      <c r="CN939" s="71"/>
      <c r="CO939" s="71"/>
      <c r="CP939" s="71"/>
      <c r="CQ939" s="71"/>
      <c r="CR939" s="71"/>
      <c r="CS939" s="71"/>
      <c r="CT939" s="71"/>
      <c r="CU939" s="71"/>
      <c r="CV939" s="71"/>
      <c r="CW939" s="71"/>
      <c r="CX939" s="71"/>
    </row>
    <row r="940" spans="34:102" x14ac:dyDescent="0.25">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c r="BV940" s="71"/>
      <c r="BW940" s="71"/>
      <c r="BX940" s="71"/>
      <c r="BY940" s="71"/>
      <c r="BZ940" s="71"/>
      <c r="CA940" s="71"/>
      <c r="CB940" s="71"/>
      <c r="CC940" s="71"/>
      <c r="CD940" s="71"/>
      <c r="CE940" s="71"/>
      <c r="CF940" s="71"/>
      <c r="CG940" s="71"/>
      <c r="CH940" s="71"/>
      <c r="CI940" s="71"/>
      <c r="CJ940" s="71"/>
      <c r="CK940" s="71"/>
      <c r="CL940" s="71"/>
      <c r="CM940" s="71"/>
      <c r="CN940" s="71"/>
      <c r="CO940" s="71"/>
      <c r="CP940" s="71"/>
      <c r="CQ940" s="71"/>
      <c r="CR940" s="71"/>
      <c r="CS940" s="71"/>
      <c r="CT940" s="71"/>
      <c r="CU940" s="71"/>
      <c r="CV940" s="71"/>
      <c r="CW940" s="71"/>
      <c r="CX940" s="71"/>
    </row>
    <row r="941" spans="34:102" x14ac:dyDescent="0.25">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c r="BV941" s="71"/>
      <c r="BW941" s="71"/>
      <c r="BX941" s="71"/>
      <c r="BY941" s="71"/>
      <c r="BZ941" s="71"/>
      <c r="CA941" s="71"/>
      <c r="CB941" s="71"/>
      <c r="CC941" s="71"/>
      <c r="CD941" s="71"/>
      <c r="CE941" s="71"/>
      <c r="CF941" s="71"/>
      <c r="CG941" s="71"/>
      <c r="CH941" s="71"/>
      <c r="CI941" s="71"/>
      <c r="CJ941" s="71"/>
      <c r="CK941" s="71"/>
      <c r="CL941" s="71"/>
      <c r="CM941" s="71"/>
      <c r="CN941" s="71"/>
      <c r="CO941" s="71"/>
      <c r="CP941" s="71"/>
      <c r="CQ941" s="71"/>
      <c r="CR941" s="71"/>
      <c r="CS941" s="71"/>
      <c r="CT941" s="71"/>
      <c r="CU941" s="71"/>
      <c r="CV941" s="71"/>
      <c r="CW941" s="71"/>
      <c r="CX941" s="71"/>
    </row>
    <row r="942" spans="34:102" x14ac:dyDescent="0.25">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c r="BV942" s="71"/>
      <c r="BW942" s="71"/>
      <c r="BX942" s="71"/>
      <c r="BY942" s="71"/>
      <c r="BZ942" s="71"/>
      <c r="CA942" s="71"/>
      <c r="CB942" s="71"/>
      <c r="CC942" s="71"/>
      <c r="CD942" s="71"/>
      <c r="CE942" s="71"/>
      <c r="CF942" s="71"/>
      <c r="CG942" s="71"/>
      <c r="CH942" s="71"/>
      <c r="CI942" s="71"/>
      <c r="CJ942" s="71"/>
      <c r="CK942" s="71"/>
      <c r="CL942" s="71"/>
      <c r="CM942" s="71"/>
      <c r="CN942" s="71"/>
      <c r="CO942" s="71"/>
      <c r="CP942" s="71"/>
      <c r="CQ942" s="71"/>
      <c r="CR942" s="71"/>
      <c r="CS942" s="71"/>
      <c r="CT942" s="71"/>
      <c r="CU942" s="71"/>
      <c r="CV942" s="71"/>
      <c r="CW942" s="71"/>
      <c r="CX942" s="71"/>
    </row>
    <row r="943" spans="34:102" x14ac:dyDescent="0.25">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c r="BV943" s="71"/>
      <c r="BW943" s="71"/>
      <c r="BX943" s="71"/>
      <c r="BY943" s="71"/>
      <c r="BZ943" s="71"/>
      <c r="CA943" s="71"/>
      <c r="CB943" s="71"/>
      <c r="CC943" s="71"/>
      <c r="CD943" s="71"/>
      <c r="CE943" s="71"/>
      <c r="CF943" s="71"/>
      <c r="CG943" s="71"/>
      <c r="CH943" s="71"/>
      <c r="CI943" s="71"/>
      <c r="CJ943" s="71"/>
      <c r="CK943" s="71"/>
      <c r="CL943" s="71"/>
      <c r="CM943" s="71"/>
      <c r="CN943" s="71"/>
      <c r="CO943" s="71"/>
      <c r="CP943" s="71"/>
      <c r="CQ943" s="71"/>
      <c r="CR943" s="71"/>
      <c r="CS943" s="71"/>
      <c r="CT943" s="71"/>
      <c r="CU943" s="71"/>
      <c r="CV943" s="71"/>
      <c r="CW943" s="71"/>
      <c r="CX943" s="71"/>
    </row>
    <row r="944" spans="34:102" x14ac:dyDescent="0.25">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c r="BV944" s="71"/>
      <c r="BW944" s="71"/>
      <c r="BX944" s="71"/>
      <c r="BY944" s="71"/>
      <c r="BZ944" s="71"/>
      <c r="CA944" s="71"/>
      <c r="CB944" s="71"/>
      <c r="CC944" s="71"/>
      <c r="CD944" s="71"/>
      <c r="CE944" s="71"/>
      <c r="CF944" s="71"/>
      <c r="CG944" s="71"/>
      <c r="CH944" s="71"/>
      <c r="CI944" s="71"/>
      <c r="CJ944" s="71"/>
      <c r="CK944" s="71"/>
      <c r="CL944" s="71"/>
      <c r="CM944" s="71"/>
      <c r="CN944" s="71"/>
      <c r="CO944" s="71"/>
      <c r="CP944" s="71"/>
      <c r="CQ944" s="71"/>
      <c r="CR944" s="71"/>
      <c r="CS944" s="71"/>
      <c r="CT944" s="71"/>
      <c r="CU944" s="71"/>
      <c r="CV944" s="71"/>
      <c r="CW944" s="71"/>
      <c r="CX944" s="71"/>
    </row>
    <row r="945" spans="34:102" x14ac:dyDescent="0.25">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c r="BV945" s="71"/>
      <c r="BW945" s="71"/>
      <c r="BX945" s="71"/>
      <c r="BY945" s="71"/>
      <c r="BZ945" s="71"/>
      <c r="CA945" s="71"/>
      <c r="CB945" s="71"/>
      <c r="CC945" s="71"/>
      <c r="CD945" s="71"/>
      <c r="CE945" s="71"/>
      <c r="CF945" s="71"/>
      <c r="CG945" s="71"/>
      <c r="CH945" s="71"/>
      <c r="CI945" s="71"/>
      <c r="CJ945" s="71"/>
      <c r="CK945" s="71"/>
      <c r="CL945" s="71"/>
      <c r="CM945" s="71"/>
      <c r="CN945" s="71"/>
      <c r="CO945" s="71"/>
      <c r="CP945" s="71"/>
      <c r="CQ945" s="71"/>
      <c r="CR945" s="71"/>
      <c r="CS945" s="71"/>
      <c r="CT945" s="71"/>
      <c r="CU945" s="71"/>
      <c r="CV945" s="71"/>
      <c r="CW945" s="71"/>
      <c r="CX945" s="71"/>
    </row>
    <row r="946" spans="34:102" x14ac:dyDescent="0.25">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c r="BV946" s="71"/>
      <c r="BW946" s="71"/>
      <c r="BX946" s="71"/>
      <c r="BY946" s="71"/>
      <c r="BZ946" s="71"/>
      <c r="CA946" s="71"/>
      <c r="CB946" s="71"/>
      <c r="CC946" s="71"/>
      <c r="CD946" s="71"/>
      <c r="CE946" s="71"/>
      <c r="CF946" s="71"/>
      <c r="CG946" s="71"/>
      <c r="CH946" s="71"/>
      <c r="CI946" s="71"/>
      <c r="CJ946" s="71"/>
      <c r="CK946" s="71"/>
      <c r="CL946" s="71"/>
      <c r="CM946" s="71"/>
      <c r="CN946" s="71"/>
      <c r="CO946" s="71"/>
      <c r="CP946" s="71"/>
      <c r="CQ946" s="71"/>
      <c r="CR946" s="71"/>
      <c r="CS946" s="71"/>
      <c r="CT946" s="71"/>
      <c r="CU946" s="71"/>
      <c r="CV946" s="71"/>
      <c r="CW946" s="71"/>
      <c r="CX946" s="71"/>
    </row>
    <row r="947" spans="34:102" x14ac:dyDescent="0.25">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c r="BV947" s="71"/>
      <c r="BW947" s="71"/>
      <c r="BX947" s="71"/>
      <c r="BY947" s="71"/>
      <c r="BZ947" s="71"/>
      <c r="CA947" s="71"/>
      <c r="CB947" s="71"/>
      <c r="CC947" s="71"/>
      <c r="CD947" s="71"/>
      <c r="CE947" s="71"/>
      <c r="CF947" s="71"/>
      <c r="CG947" s="71"/>
      <c r="CH947" s="71"/>
      <c r="CI947" s="71"/>
      <c r="CJ947" s="71"/>
      <c r="CK947" s="71"/>
      <c r="CL947" s="71"/>
      <c r="CM947" s="71"/>
      <c r="CN947" s="71"/>
      <c r="CO947" s="71"/>
      <c r="CP947" s="71"/>
      <c r="CQ947" s="71"/>
      <c r="CR947" s="71"/>
      <c r="CS947" s="71"/>
      <c r="CT947" s="71"/>
      <c r="CU947" s="71"/>
      <c r="CV947" s="71"/>
      <c r="CW947" s="71"/>
      <c r="CX947" s="71"/>
    </row>
    <row r="948" spans="34:102" x14ac:dyDescent="0.25">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c r="BV948" s="71"/>
      <c r="BW948" s="71"/>
      <c r="BX948" s="71"/>
      <c r="BY948" s="71"/>
      <c r="BZ948" s="71"/>
      <c r="CA948" s="71"/>
      <c r="CB948" s="71"/>
      <c r="CC948" s="71"/>
      <c r="CD948" s="71"/>
      <c r="CE948" s="71"/>
      <c r="CF948" s="71"/>
      <c r="CG948" s="71"/>
      <c r="CH948" s="71"/>
      <c r="CI948" s="71"/>
      <c r="CJ948" s="71"/>
      <c r="CK948" s="71"/>
      <c r="CL948" s="71"/>
      <c r="CM948" s="71"/>
      <c r="CN948" s="71"/>
      <c r="CO948" s="71"/>
      <c r="CP948" s="71"/>
      <c r="CQ948" s="71"/>
      <c r="CR948" s="71"/>
      <c r="CS948" s="71"/>
      <c r="CT948" s="71"/>
      <c r="CU948" s="71"/>
      <c r="CV948" s="71"/>
      <c r="CW948" s="71"/>
      <c r="CX948" s="71"/>
    </row>
    <row r="949" spans="34:102" x14ac:dyDescent="0.25">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c r="BV949" s="71"/>
      <c r="BW949" s="71"/>
      <c r="BX949" s="71"/>
      <c r="BY949" s="71"/>
      <c r="BZ949" s="71"/>
      <c r="CA949" s="71"/>
      <c r="CB949" s="71"/>
      <c r="CC949" s="71"/>
      <c r="CD949" s="71"/>
      <c r="CE949" s="71"/>
      <c r="CF949" s="71"/>
      <c r="CG949" s="71"/>
      <c r="CH949" s="71"/>
      <c r="CI949" s="71"/>
      <c r="CJ949" s="71"/>
      <c r="CK949" s="71"/>
      <c r="CL949" s="71"/>
      <c r="CM949" s="71"/>
      <c r="CN949" s="71"/>
      <c r="CO949" s="71"/>
      <c r="CP949" s="71"/>
      <c r="CQ949" s="71"/>
      <c r="CR949" s="71"/>
      <c r="CS949" s="71"/>
      <c r="CT949" s="71"/>
      <c r="CU949" s="71"/>
      <c r="CV949" s="71"/>
      <c r="CW949" s="71"/>
      <c r="CX949" s="71"/>
    </row>
    <row r="950" spans="34:102" x14ac:dyDescent="0.25">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c r="BV950" s="71"/>
      <c r="BW950" s="71"/>
      <c r="BX950" s="71"/>
      <c r="BY950" s="71"/>
      <c r="BZ950" s="71"/>
      <c r="CA950" s="71"/>
      <c r="CB950" s="71"/>
      <c r="CC950" s="71"/>
      <c r="CD950" s="71"/>
      <c r="CE950" s="71"/>
      <c r="CF950" s="71"/>
      <c r="CG950" s="71"/>
      <c r="CH950" s="71"/>
      <c r="CI950" s="71"/>
      <c r="CJ950" s="71"/>
      <c r="CK950" s="71"/>
      <c r="CL950" s="71"/>
      <c r="CM950" s="71"/>
      <c r="CN950" s="71"/>
      <c r="CO950" s="71"/>
      <c r="CP950" s="71"/>
      <c r="CQ950" s="71"/>
      <c r="CR950" s="71"/>
      <c r="CS950" s="71"/>
      <c r="CT950" s="71"/>
      <c r="CU950" s="71"/>
      <c r="CV950" s="71"/>
      <c r="CW950" s="71"/>
      <c r="CX950" s="71"/>
    </row>
    <row r="951" spans="34:102" x14ac:dyDescent="0.25">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c r="BV951" s="71"/>
      <c r="BW951" s="71"/>
      <c r="BX951" s="71"/>
      <c r="BY951" s="71"/>
      <c r="BZ951" s="71"/>
      <c r="CA951" s="71"/>
      <c r="CB951" s="71"/>
      <c r="CC951" s="71"/>
      <c r="CD951" s="71"/>
      <c r="CE951" s="71"/>
      <c r="CF951" s="71"/>
      <c r="CG951" s="71"/>
      <c r="CH951" s="71"/>
      <c r="CI951" s="71"/>
      <c r="CJ951" s="71"/>
      <c r="CK951" s="71"/>
      <c r="CL951" s="71"/>
      <c r="CM951" s="71"/>
      <c r="CN951" s="71"/>
      <c r="CO951" s="71"/>
      <c r="CP951" s="71"/>
      <c r="CQ951" s="71"/>
      <c r="CR951" s="71"/>
      <c r="CS951" s="71"/>
      <c r="CT951" s="71"/>
      <c r="CU951" s="71"/>
      <c r="CV951" s="71"/>
      <c r="CW951" s="71"/>
      <c r="CX951" s="71"/>
    </row>
    <row r="952" spans="34:102" x14ac:dyDescent="0.25">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c r="BV952" s="71"/>
      <c r="BW952" s="71"/>
      <c r="BX952" s="71"/>
      <c r="BY952" s="71"/>
      <c r="BZ952" s="71"/>
      <c r="CA952" s="71"/>
      <c r="CB952" s="71"/>
      <c r="CC952" s="71"/>
      <c r="CD952" s="71"/>
      <c r="CE952" s="71"/>
      <c r="CF952" s="71"/>
      <c r="CG952" s="71"/>
      <c r="CH952" s="71"/>
      <c r="CI952" s="71"/>
      <c r="CJ952" s="71"/>
      <c r="CK952" s="71"/>
      <c r="CL952" s="71"/>
      <c r="CM952" s="71"/>
      <c r="CN952" s="71"/>
      <c r="CO952" s="71"/>
      <c r="CP952" s="71"/>
      <c r="CQ952" s="71"/>
      <c r="CR952" s="71"/>
      <c r="CS952" s="71"/>
      <c r="CT952" s="71"/>
      <c r="CU952" s="71"/>
      <c r="CV952" s="71"/>
      <c r="CW952" s="71"/>
      <c r="CX952" s="71"/>
    </row>
    <row r="953" spans="34:102" x14ac:dyDescent="0.25">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c r="BV953" s="71"/>
      <c r="BW953" s="71"/>
      <c r="BX953" s="71"/>
      <c r="BY953" s="71"/>
      <c r="BZ953" s="71"/>
      <c r="CA953" s="71"/>
      <c r="CB953" s="71"/>
      <c r="CC953" s="71"/>
      <c r="CD953" s="71"/>
      <c r="CE953" s="71"/>
      <c r="CF953" s="71"/>
      <c r="CG953" s="71"/>
      <c r="CH953" s="71"/>
      <c r="CI953" s="71"/>
      <c r="CJ953" s="71"/>
      <c r="CK953" s="71"/>
      <c r="CL953" s="71"/>
      <c r="CM953" s="71"/>
      <c r="CN953" s="71"/>
      <c r="CO953" s="71"/>
      <c r="CP953" s="71"/>
      <c r="CQ953" s="71"/>
      <c r="CR953" s="71"/>
      <c r="CS953" s="71"/>
      <c r="CT953" s="71"/>
      <c r="CU953" s="71"/>
      <c r="CV953" s="71"/>
      <c r="CW953" s="71"/>
      <c r="CX953" s="71"/>
    </row>
    <row r="954" spans="34:102" x14ac:dyDescent="0.25">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c r="BV954" s="71"/>
      <c r="BW954" s="71"/>
      <c r="BX954" s="71"/>
      <c r="BY954" s="71"/>
      <c r="BZ954" s="71"/>
      <c r="CA954" s="71"/>
      <c r="CB954" s="71"/>
      <c r="CC954" s="71"/>
      <c r="CD954" s="71"/>
      <c r="CE954" s="71"/>
      <c r="CF954" s="71"/>
      <c r="CG954" s="71"/>
      <c r="CH954" s="71"/>
      <c r="CI954" s="71"/>
      <c r="CJ954" s="71"/>
      <c r="CK954" s="71"/>
      <c r="CL954" s="71"/>
      <c r="CM954" s="71"/>
      <c r="CN954" s="71"/>
      <c r="CO954" s="71"/>
      <c r="CP954" s="71"/>
      <c r="CQ954" s="71"/>
      <c r="CR954" s="71"/>
      <c r="CS954" s="71"/>
      <c r="CT954" s="71"/>
      <c r="CU954" s="71"/>
      <c r="CV954" s="71"/>
      <c r="CW954" s="71"/>
      <c r="CX954" s="71"/>
    </row>
    <row r="955" spans="34:102" x14ac:dyDescent="0.25">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c r="BV955" s="71"/>
      <c r="BW955" s="71"/>
      <c r="BX955" s="71"/>
      <c r="BY955" s="71"/>
      <c r="BZ955" s="71"/>
      <c r="CA955" s="71"/>
      <c r="CB955" s="71"/>
      <c r="CC955" s="71"/>
      <c r="CD955" s="71"/>
      <c r="CE955" s="71"/>
      <c r="CF955" s="71"/>
      <c r="CG955" s="71"/>
      <c r="CH955" s="71"/>
      <c r="CI955" s="71"/>
      <c r="CJ955" s="71"/>
      <c r="CK955" s="71"/>
      <c r="CL955" s="71"/>
      <c r="CM955" s="71"/>
      <c r="CN955" s="71"/>
      <c r="CO955" s="71"/>
      <c r="CP955" s="71"/>
      <c r="CQ955" s="71"/>
      <c r="CR955" s="71"/>
      <c r="CS955" s="71"/>
      <c r="CT955" s="71"/>
      <c r="CU955" s="71"/>
      <c r="CV955" s="71"/>
      <c r="CW955" s="71"/>
      <c r="CX955" s="71"/>
    </row>
    <row r="956" spans="34:102" x14ac:dyDescent="0.25">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c r="BV956" s="71"/>
      <c r="BW956" s="71"/>
      <c r="BX956" s="71"/>
      <c r="BY956" s="71"/>
      <c r="BZ956" s="71"/>
      <c r="CA956" s="71"/>
      <c r="CB956" s="71"/>
      <c r="CC956" s="71"/>
      <c r="CD956" s="71"/>
      <c r="CE956" s="71"/>
      <c r="CF956" s="71"/>
      <c r="CG956" s="71"/>
      <c r="CH956" s="71"/>
      <c r="CI956" s="71"/>
      <c r="CJ956" s="71"/>
      <c r="CK956" s="71"/>
      <c r="CL956" s="71"/>
      <c r="CM956" s="71"/>
      <c r="CN956" s="71"/>
      <c r="CO956" s="71"/>
      <c r="CP956" s="71"/>
      <c r="CQ956" s="71"/>
      <c r="CR956" s="71"/>
      <c r="CS956" s="71"/>
      <c r="CT956" s="71"/>
      <c r="CU956" s="71"/>
      <c r="CV956" s="71"/>
      <c r="CW956" s="71"/>
      <c r="CX956" s="71"/>
    </row>
    <row r="957" spans="34:102" x14ac:dyDescent="0.25">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c r="BV957" s="71"/>
      <c r="BW957" s="71"/>
      <c r="BX957" s="71"/>
      <c r="BY957" s="71"/>
      <c r="BZ957" s="71"/>
      <c r="CA957" s="71"/>
      <c r="CB957" s="71"/>
      <c r="CC957" s="71"/>
      <c r="CD957" s="71"/>
      <c r="CE957" s="71"/>
      <c r="CF957" s="71"/>
      <c r="CG957" s="71"/>
      <c r="CH957" s="71"/>
      <c r="CI957" s="71"/>
      <c r="CJ957" s="71"/>
      <c r="CK957" s="71"/>
      <c r="CL957" s="71"/>
      <c r="CM957" s="71"/>
      <c r="CN957" s="71"/>
      <c r="CO957" s="71"/>
      <c r="CP957" s="71"/>
      <c r="CQ957" s="71"/>
      <c r="CR957" s="71"/>
      <c r="CS957" s="71"/>
      <c r="CT957" s="71"/>
      <c r="CU957" s="71"/>
      <c r="CV957" s="71"/>
      <c r="CW957" s="71"/>
      <c r="CX957" s="71"/>
    </row>
    <row r="958" spans="34:102" x14ac:dyDescent="0.25">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c r="BV958" s="71"/>
      <c r="BW958" s="71"/>
      <c r="BX958" s="71"/>
      <c r="BY958" s="71"/>
      <c r="BZ958" s="71"/>
      <c r="CA958" s="71"/>
      <c r="CB958" s="71"/>
      <c r="CC958" s="71"/>
      <c r="CD958" s="71"/>
      <c r="CE958" s="71"/>
      <c r="CF958" s="71"/>
      <c r="CG958" s="71"/>
      <c r="CH958" s="71"/>
      <c r="CI958" s="71"/>
      <c r="CJ958" s="71"/>
      <c r="CK958" s="71"/>
      <c r="CL958" s="71"/>
      <c r="CM958" s="71"/>
      <c r="CN958" s="71"/>
      <c r="CO958" s="71"/>
      <c r="CP958" s="71"/>
      <c r="CQ958" s="71"/>
      <c r="CR958" s="71"/>
      <c r="CS958" s="71"/>
      <c r="CT958" s="71"/>
      <c r="CU958" s="71"/>
      <c r="CV958" s="71"/>
      <c r="CW958" s="71"/>
      <c r="CX958" s="71"/>
    </row>
    <row r="959" spans="34:102" x14ac:dyDescent="0.25">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c r="BV959" s="71"/>
      <c r="BW959" s="71"/>
      <c r="BX959" s="71"/>
      <c r="BY959" s="71"/>
      <c r="BZ959" s="71"/>
      <c r="CA959" s="71"/>
      <c r="CB959" s="71"/>
      <c r="CC959" s="71"/>
      <c r="CD959" s="71"/>
      <c r="CE959" s="71"/>
      <c r="CF959" s="71"/>
      <c r="CG959" s="71"/>
      <c r="CH959" s="71"/>
      <c r="CI959" s="71"/>
      <c r="CJ959" s="71"/>
      <c r="CK959" s="71"/>
      <c r="CL959" s="71"/>
      <c r="CM959" s="71"/>
      <c r="CN959" s="71"/>
      <c r="CO959" s="71"/>
      <c r="CP959" s="71"/>
      <c r="CQ959" s="71"/>
      <c r="CR959" s="71"/>
      <c r="CS959" s="71"/>
      <c r="CT959" s="71"/>
      <c r="CU959" s="71"/>
      <c r="CV959" s="71"/>
      <c r="CW959" s="71"/>
      <c r="CX959" s="71"/>
    </row>
    <row r="960" spans="34:102" x14ac:dyDescent="0.25">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c r="BV960" s="71"/>
      <c r="BW960" s="71"/>
      <c r="BX960" s="71"/>
      <c r="BY960" s="71"/>
      <c r="BZ960" s="71"/>
      <c r="CA960" s="71"/>
      <c r="CB960" s="71"/>
      <c r="CC960" s="71"/>
      <c r="CD960" s="71"/>
      <c r="CE960" s="71"/>
      <c r="CF960" s="71"/>
      <c r="CG960" s="71"/>
      <c r="CH960" s="71"/>
      <c r="CI960" s="71"/>
      <c r="CJ960" s="71"/>
      <c r="CK960" s="71"/>
      <c r="CL960" s="71"/>
      <c r="CM960" s="71"/>
      <c r="CN960" s="71"/>
      <c r="CO960" s="71"/>
      <c r="CP960" s="71"/>
      <c r="CQ960" s="71"/>
      <c r="CR960" s="71"/>
      <c r="CS960" s="71"/>
      <c r="CT960" s="71"/>
      <c r="CU960" s="71"/>
      <c r="CV960" s="71"/>
      <c r="CW960" s="71"/>
      <c r="CX960" s="71"/>
    </row>
    <row r="961" spans="34:102" x14ac:dyDescent="0.25">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c r="BV961" s="71"/>
      <c r="BW961" s="71"/>
      <c r="BX961" s="71"/>
      <c r="BY961" s="71"/>
      <c r="BZ961" s="71"/>
      <c r="CA961" s="71"/>
      <c r="CB961" s="71"/>
      <c r="CC961" s="71"/>
      <c r="CD961" s="71"/>
      <c r="CE961" s="71"/>
      <c r="CF961" s="71"/>
      <c r="CG961" s="71"/>
      <c r="CH961" s="71"/>
      <c r="CI961" s="71"/>
      <c r="CJ961" s="71"/>
      <c r="CK961" s="71"/>
      <c r="CL961" s="71"/>
      <c r="CM961" s="71"/>
      <c r="CN961" s="71"/>
      <c r="CO961" s="71"/>
      <c r="CP961" s="71"/>
      <c r="CQ961" s="71"/>
      <c r="CR961" s="71"/>
      <c r="CS961" s="71"/>
      <c r="CT961" s="71"/>
      <c r="CU961" s="71"/>
      <c r="CV961" s="71"/>
      <c r="CW961" s="71"/>
      <c r="CX961" s="71"/>
    </row>
    <row r="962" spans="34:102" x14ac:dyDescent="0.25">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c r="BV962" s="71"/>
      <c r="BW962" s="71"/>
      <c r="BX962" s="71"/>
      <c r="BY962" s="71"/>
      <c r="BZ962" s="71"/>
      <c r="CA962" s="71"/>
      <c r="CB962" s="71"/>
      <c r="CC962" s="71"/>
      <c r="CD962" s="71"/>
      <c r="CE962" s="71"/>
      <c r="CF962" s="71"/>
      <c r="CG962" s="71"/>
      <c r="CH962" s="71"/>
      <c r="CI962" s="71"/>
      <c r="CJ962" s="71"/>
      <c r="CK962" s="71"/>
      <c r="CL962" s="71"/>
      <c r="CM962" s="71"/>
      <c r="CN962" s="71"/>
      <c r="CO962" s="71"/>
      <c r="CP962" s="71"/>
      <c r="CQ962" s="71"/>
      <c r="CR962" s="71"/>
      <c r="CS962" s="71"/>
      <c r="CT962" s="71"/>
      <c r="CU962" s="71"/>
      <c r="CV962" s="71"/>
      <c r="CW962" s="71"/>
      <c r="CX962" s="71"/>
    </row>
    <row r="963" spans="34:102" x14ac:dyDescent="0.25">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c r="BV963" s="71"/>
      <c r="BW963" s="71"/>
      <c r="BX963" s="71"/>
      <c r="BY963" s="71"/>
      <c r="BZ963" s="71"/>
      <c r="CA963" s="71"/>
      <c r="CB963" s="71"/>
      <c r="CC963" s="71"/>
      <c r="CD963" s="71"/>
      <c r="CE963" s="71"/>
      <c r="CF963" s="71"/>
      <c r="CG963" s="71"/>
      <c r="CH963" s="71"/>
      <c r="CI963" s="71"/>
      <c r="CJ963" s="71"/>
      <c r="CK963" s="71"/>
      <c r="CL963" s="71"/>
      <c r="CM963" s="71"/>
      <c r="CN963" s="71"/>
      <c r="CO963" s="71"/>
      <c r="CP963" s="71"/>
      <c r="CQ963" s="71"/>
      <c r="CR963" s="71"/>
      <c r="CS963" s="71"/>
      <c r="CT963" s="71"/>
      <c r="CU963" s="71"/>
      <c r="CV963" s="71"/>
      <c r="CW963" s="71"/>
      <c r="CX963" s="71"/>
    </row>
    <row r="964" spans="34:102" x14ac:dyDescent="0.25">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c r="BV964" s="71"/>
      <c r="BW964" s="71"/>
      <c r="BX964" s="71"/>
      <c r="BY964" s="71"/>
      <c r="BZ964" s="71"/>
      <c r="CA964" s="71"/>
      <c r="CB964" s="71"/>
      <c r="CC964" s="71"/>
      <c r="CD964" s="71"/>
      <c r="CE964" s="71"/>
      <c r="CF964" s="71"/>
      <c r="CG964" s="71"/>
      <c r="CH964" s="71"/>
      <c r="CI964" s="71"/>
      <c r="CJ964" s="71"/>
      <c r="CK964" s="71"/>
      <c r="CL964" s="71"/>
      <c r="CM964" s="71"/>
      <c r="CN964" s="71"/>
      <c r="CO964" s="71"/>
      <c r="CP964" s="71"/>
      <c r="CQ964" s="71"/>
      <c r="CR964" s="71"/>
      <c r="CS964" s="71"/>
      <c r="CT964" s="71"/>
      <c r="CU964" s="71"/>
      <c r="CV964" s="71"/>
      <c r="CW964" s="71"/>
      <c r="CX964" s="71"/>
    </row>
    <row r="965" spans="34:102" x14ac:dyDescent="0.25">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c r="BV965" s="71"/>
      <c r="BW965" s="71"/>
      <c r="BX965" s="71"/>
      <c r="BY965" s="71"/>
      <c r="BZ965" s="71"/>
      <c r="CA965" s="71"/>
      <c r="CB965" s="71"/>
      <c r="CC965" s="71"/>
      <c r="CD965" s="71"/>
      <c r="CE965" s="71"/>
      <c r="CF965" s="71"/>
      <c r="CG965" s="71"/>
      <c r="CH965" s="71"/>
      <c r="CI965" s="71"/>
      <c r="CJ965" s="71"/>
      <c r="CK965" s="71"/>
      <c r="CL965" s="71"/>
      <c r="CM965" s="71"/>
      <c r="CN965" s="71"/>
      <c r="CO965" s="71"/>
      <c r="CP965" s="71"/>
      <c r="CQ965" s="71"/>
      <c r="CR965" s="71"/>
      <c r="CS965" s="71"/>
      <c r="CT965" s="71"/>
      <c r="CU965" s="71"/>
      <c r="CV965" s="71"/>
      <c r="CW965" s="71"/>
      <c r="CX965" s="71"/>
    </row>
    <row r="966" spans="34:102" x14ac:dyDescent="0.25">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c r="BV966" s="71"/>
      <c r="BW966" s="71"/>
      <c r="BX966" s="71"/>
      <c r="BY966" s="71"/>
      <c r="BZ966" s="71"/>
      <c r="CA966" s="71"/>
      <c r="CB966" s="71"/>
      <c r="CC966" s="71"/>
      <c r="CD966" s="71"/>
      <c r="CE966" s="71"/>
      <c r="CF966" s="71"/>
      <c r="CG966" s="71"/>
      <c r="CH966" s="71"/>
      <c r="CI966" s="71"/>
      <c r="CJ966" s="71"/>
      <c r="CK966" s="71"/>
      <c r="CL966" s="71"/>
      <c r="CM966" s="71"/>
      <c r="CN966" s="71"/>
      <c r="CO966" s="71"/>
      <c r="CP966" s="71"/>
      <c r="CQ966" s="71"/>
      <c r="CR966" s="71"/>
      <c r="CS966" s="71"/>
      <c r="CT966" s="71"/>
      <c r="CU966" s="71"/>
      <c r="CV966" s="71"/>
      <c r="CW966" s="71"/>
      <c r="CX966" s="71"/>
    </row>
    <row r="967" spans="34:102" x14ac:dyDescent="0.25">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c r="BV967" s="71"/>
      <c r="BW967" s="71"/>
      <c r="BX967" s="71"/>
      <c r="BY967" s="71"/>
      <c r="BZ967" s="71"/>
      <c r="CA967" s="71"/>
      <c r="CB967" s="71"/>
      <c r="CC967" s="71"/>
      <c r="CD967" s="71"/>
      <c r="CE967" s="71"/>
      <c r="CF967" s="71"/>
      <c r="CG967" s="71"/>
      <c r="CH967" s="71"/>
      <c r="CI967" s="71"/>
      <c r="CJ967" s="71"/>
      <c r="CK967" s="71"/>
      <c r="CL967" s="71"/>
      <c r="CM967" s="71"/>
      <c r="CN967" s="71"/>
      <c r="CO967" s="71"/>
      <c r="CP967" s="71"/>
      <c r="CQ967" s="71"/>
      <c r="CR967" s="71"/>
      <c r="CS967" s="71"/>
      <c r="CT967" s="71"/>
      <c r="CU967" s="71"/>
      <c r="CV967" s="71"/>
      <c r="CW967" s="71"/>
      <c r="CX967" s="71"/>
    </row>
    <row r="968" spans="34:102" x14ac:dyDescent="0.25">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c r="BV968" s="71"/>
      <c r="BW968" s="71"/>
      <c r="BX968" s="71"/>
      <c r="BY968" s="71"/>
      <c r="BZ968" s="71"/>
      <c r="CA968" s="71"/>
      <c r="CB968" s="71"/>
      <c r="CC968" s="71"/>
      <c r="CD968" s="71"/>
      <c r="CE968" s="71"/>
      <c r="CF968" s="71"/>
      <c r="CG968" s="71"/>
      <c r="CH968" s="71"/>
      <c r="CI968" s="71"/>
      <c r="CJ968" s="71"/>
      <c r="CK968" s="71"/>
      <c r="CL968" s="71"/>
      <c r="CM968" s="71"/>
      <c r="CN968" s="71"/>
      <c r="CO968" s="71"/>
      <c r="CP968" s="71"/>
      <c r="CQ968" s="71"/>
      <c r="CR968" s="71"/>
      <c r="CS968" s="71"/>
      <c r="CT968" s="71"/>
      <c r="CU968" s="71"/>
      <c r="CV968" s="71"/>
      <c r="CW968" s="71"/>
      <c r="CX968" s="71"/>
    </row>
    <row r="969" spans="34:102" x14ac:dyDescent="0.25">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c r="BV969" s="71"/>
      <c r="BW969" s="71"/>
      <c r="BX969" s="71"/>
      <c r="BY969" s="71"/>
      <c r="BZ969" s="71"/>
      <c r="CA969" s="71"/>
      <c r="CB969" s="71"/>
      <c r="CC969" s="71"/>
      <c r="CD969" s="71"/>
      <c r="CE969" s="71"/>
      <c r="CF969" s="71"/>
      <c r="CG969" s="71"/>
      <c r="CH969" s="71"/>
      <c r="CI969" s="71"/>
      <c r="CJ969" s="71"/>
      <c r="CK969" s="71"/>
      <c r="CL969" s="71"/>
      <c r="CM969" s="71"/>
      <c r="CN969" s="71"/>
      <c r="CO969" s="71"/>
      <c r="CP969" s="71"/>
      <c r="CQ969" s="71"/>
      <c r="CR969" s="71"/>
      <c r="CS969" s="71"/>
      <c r="CT969" s="71"/>
      <c r="CU969" s="71"/>
      <c r="CV969" s="71"/>
      <c r="CW969" s="71"/>
      <c r="CX969" s="71"/>
    </row>
    <row r="970" spans="34:102" x14ac:dyDescent="0.25">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c r="BV970" s="71"/>
      <c r="BW970" s="71"/>
      <c r="BX970" s="71"/>
      <c r="BY970" s="71"/>
      <c r="BZ970" s="71"/>
      <c r="CA970" s="71"/>
      <c r="CB970" s="71"/>
      <c r="CC970" s="71"/>
      <c r="CD970" s="71"/>
      <c r="CE970" s="71"/>
      <c r="CF970" s="71"/>
      <c r="CG970" s="71"/>
      <c r="CH970" s="71"/>
      <c r="CI970" s="71"/>
      <c r="CJ970" s="71"/>
      <c r="CK970" s="71"/>
      <c r="CL970" s="71"/>
      <c r="CM970" s="71"/>
      <c r="CN970" s="71"/>
      <c r="CO970" s="71"/>
      <c r="CP970" s="71"/>
      <c r="CQ970" s="71"/>
      <c r="CR970" s="71"/>
      <c r="CS970" s="71"/>
      <c r="CT970" s="71"/>
      <c r="CU970" s="71"/>
      <c r="CV970" s="71"/>
      <c r="CW970" s="71"/>
      <c r="CX970" s="71"/>
    </row>
    <row r="971" spans="34:102" x14ac:dyDescent="0.25">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c r="BV971" s="71"/>
      <c r="BW971" s="71"/>
      <c r="BX971" s="71"/>
      <c r="BY971" s="71"/>
      <c r="BZ971" s="71"/>
      <c r="CA971" s="71"/>
      <c r="CB971" s="71"/>
      <c r="CC971" s="71"/>
      <c r="CD971" s="71"/>
      <c r="CE971" s="71"/>
      <c r="CF971" s="71"/>
      <c r="CG971" s="71"/>
      <c r="CH971" s="71"/>
      <c r="CI971" s="71"/>
      <c r="CJ971" s="71"/>
      <c r="CK971" s="71"/>
      <c r="CL971" s="71"/>
      <c r="CM971" s="71"/>
      <c r="CN971" s="71"/>
      <c r="CO971" s="71"/>
      <c r="CP971" s="71"/>
      <c r="CQ971" s="71"/>
      <c r="CR971" s="71"/>
      <c r="CS971" s="71"/>
      <c r="CT971" s="71"/>
      <c r="CU971" s="71"/>
      <c r="CV971" s="71"/>
      <c r="CW971" s="71"/>
      <c r="CX971" s="71"/>
    </row>
    <row r="972" spans="34:102" x14ac:dyDescent="0.25">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c r="BV972" s="71"/>
      <c r="BW972" s="71"/>
      <c r="BX972" s="71"/>
      <c r="BY972" s="71"/>
      <c r="BZ972" s="71"/>
      <c r="CA972" s="71"/>
      <c r="CB972" s="71"/>
      <c r="CC972" s="71"/>
      <c r="CD972" s="71"/>
      <c r="CE972" s="71"/>
      <c r="CF972" s="71"/>
      <c r="CG972" s="71"/>
      <c r="CH972" s="71"/>
      <c r="CI972" s="71"/>
      <c r="CJ972" s="71"/>
      <c r="CK972" s="71"/>
      <c r="CL972" s="71"/>
      <c r="CM972" s="71"/>
      <c r="CN972" s="71"/>
      <c r="CO972" s="71"/>
      <c r="CP972" s="71"/>
      <c r="CQ972" s="71"/>
      <c r="CR972" s="71"/>
      <c r="CS972" s="71"/>
      <c r="CT972" s="71"/>
      <c r="CU972" s="71"/>
      <c r="CV972" s="71"/>
      <c r="CW972" s="71"/>
      <c r="CX972" s="71"/>
    </row>
    <row r="973" spans="34:102" x14ac:dyDescent="0.25">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c r="BV973" s="71"/>
      <c r="BW973" s="71"/>
      <c r="BX973" s="71"/>
      <c r="BY973" s="71"/>
      <c r="BZ973" s="71"/>
      <c r="CA973" s="71"/>
      <c r="CB973" s="71"/>
      <c r="CC973" s="71"/>
      <c r="CD973" s="71"/>
      <c r="CE973" s="71"/>
      <c r="CF973" s="71"/>
      <c r="CG973" s="71"/>
      <c r="CH973" s="71"/>
      <c r="CI973" s="71"/>
      <c r="CJ973" s="71"/>
      <c r="CK973" s="71"/>
      <c r="CL973" s="71"/>
      <c r="CM973" s="71"/>
      <c r="CN973" s="71"/>
      <c r="CO973" s="71"/>
      <c r="CP973" s="71"/>
      <c r="CQ973" s="71"/>
      <c r="CR973" s="71"/>
      <c r="CS973" s="71"/>
      <c r="CT973" s="71"/>
      <c r="CU973" s="71"/>
      <c r="CV973" s="71"/>
      <c r="CW973" s="71"/>
      <c r="CX973" s="71"/>
    </row>
    <row r="974" spans="34:102" x14ac:dyDescent="0.25">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c r="BV974" s="71"/>
      <c r="BW974" s="71"/>
      <c r="BX974" s="71"/>
      <c r="BY974" s="71"/>
      <c r="BZ974" s="71"/>
      <c r="CA974" s="71"/>
      <c r="CB974" s="71"/>
      <c r="CC974" s="71"/>
      <c r="CD974" s="71"/>
      <c r="CE974" s="71"/>
      <c r="CF974" s="71"/>
      <c r="CG974" s="71"/>
      <c r="CH974" s="71"/>
      <c r="CI974" s="71"/>
      <c r="CJ974" s="71"/>
      <c r="CK974" s="71"/>
      <c r="CL974" s="71"/>
      <c r="CM974" s="71"/>
      <c r="CN974" s="71"/>
      <c r="CO974" s="71"/>
      <c r="CP974" s="71"/>
      <c r="CQ974" s="71"/>
      <c r="CR974" s="71"/>
      <c r="CS974" s="71"/>
      <c r="CT974" s="71"/>
      <c r="CU974" s="71"/>
      <c r="CV974" s="71"/>
      <c r="CW974" s="71"/>
      <c r="CX974" s="71"/>
    </row>
    <row r="975" spans="34:102" x14ac:dyDescent="0.25">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c r="BV975" s="71"/>
      <c r="BW975" s="71"/>
      <c r="BX975" s="71"/>
      <c r="BY975" s="71"/>
      <c r="BZ975" s="71"/>
      <c r="CA975" s="71"/>
      <c r="CB975" s="71"/>
      <c r="CC975" s="71"/>
      <c r="CD975" s="71"/>
      <c r="CE975" s="71"/>
      <c r="CF975" s="71"/>
      <c r="CG975" s="71"/>
      <c r="CH975" s="71"/>
      <c r="CI975" s="71"/>
      <c r="CJ975" s="71"/>
      <c r="CK975" s="71"/>
      <c r="CL975" s="71"/>
      <c r="CM975" s="71"/>
      <c r="CN975" s="71"/>
      <c r="CO975" s="71"/>
      <c r="CP975" s="71"/>
      <c r="CQ975" s="71"/>
      <c r="CR975" s="71"/>
      <c r="CS975" s="71"/>
      <c r="CT975" s="71"/>
      <c r="CU975" s="71"/>
      <c r="CV975" s="71"/>
      <c r="CW975" s="71"/>
      <c r="CX975" s="71"/>
    </row>
    <row r="976" spans="34:102" x14ac:dyDescent="0.25">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c r="BV976" s="71"/>
      <c r="BW976" s="71"/>
      <c r="BX976" s="71"/>
      <c r="BY976" s="71"/>
      <c r="BZ976" s="71"/>
      <c r="CA976" s="71"/>
      <c r="CB976" s="71"/>
      <c r="CC976" s="71"/>
      <c r="CD976" s="71"/>
      <c r="CE976" s="71"/>
      <c r="CF976" s="71"/>
      <c r="CG976" s="71"/>
      <c r="CH976" s="71"/>
      <c r="CI976" s="71"/>
      <c r="CJ976" s="71"/>
      <c r="CK976" s="71"/>
      <c r="CL976" s="71"/>
      <c r="CM976" s="71"/>
      <c r="CN976" s="71"/>
      <c r="CO976" s="71"/>
      <c r="CP976" s="71"/>
      <c r="CQ976" s="71"/>
      <c r="CR976" s="71"/>
      <c r="CS976" s="71"/>
      <c r="CT976" s="71"/>
      <c r="CU976" s="71"/>
      <c r="CV976" s="71"/>
      <c r="CW976" s="71"/>
      <c r="CX976" s="71"/>
    </row>
    <row r="977" spans="34:102" x14ac:dyDescent="0.25">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c r="BV977" s="71"/>
      <c r="BW977" s="71"/>
      <c r="BX977" s="71"/>
      <c r="BY977" s="71"/>
      <c r="BZ977" s="71"/>
      <c r="CA977" s="71"/>
      <c r="CB977" s="71"/>
      <c r="CC977" s="71"/>
      <c r="CD977" s="71"/>
      <c r="CE977" s="71"/>
      <c r="CF977" s="71"/>
      <c r="CG977" s="71"/>
      <c r="CH977" s="71"/>
      <c r="CI977" s="71"/>
      <c r="CJ977" s="71"/>
      <c r="CK977" s="71"/>
      <c r="CL977" s="71"/>
      <c r="CM977" s="71"/>
      <c r="CN977" s="71"/>
      <c r="CO977" s="71"/>
      <c r="CP977" s="71"/>
      <c r="CQ977" s="71"/>
      <c r="CR977" s="71"/>
      <c r="CS977" s="71"/>
      <c r="CT977" s="71"/>
      <c r="CU977" s="71"/>
      <c r="CV977" s="71"/>
      <c r="CW977" s="71"/>
      <c r="CX977" s="71"/>
    </row>
    <row r="978" spans="34:102" x14ac:dyDescent="0.25">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c r="BV978" s="71"/>
      <c r="BW978" s="71"/>
      <c r="BX978" s="71"/>
      <c r="BY978" s="71"/>
      <c r="BZ978" s="71"/>
      <c r="CA978" s="71"/>
      <c r="CB978" s="71"/>
      <c r="CC978" s="71"/>
      <c r="CD978" s="71"/>
      <c r="CE978" s="71"/>
      <c r="CF978" s="71"/>
      <c r="CG978" s="71"/>
      <c r="CH978" s="71"/>
      <c r="CI978" s="71"/>
      <c r="CJ978" s="71"/>
      <c r="CK978" s="71"/>
      <c r="CL978" s="71"/>
      <c r="CM978" s="71"/>
      <c r="CN978" s="71"/>
      <c r="CO978" s="71"/>
      <c r="CP978" s="71"/>
      <c r="CQ978" s="71"/>
      <c r="CR978" s="71"/>
      <c r="CS978" s="71"/>
      <c r="CT978" s="71"/>
      <c r="CU978" s="71"/>
      <c r="CV978" s="71"/>
      <c r="CW978" s="71"/>
      <c r="CX978" s="71"/>
    </row>
    <row r="979" spans="34:102" x14ac:dyDescent="0.25">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c r="BV979" s="71"/>
      <c r="BW979" s="71"/>
      <c r="BX979" s="71"/>
      <c r="BY979" s="71"/>
      <c r="BZ979" s="71"/>
      <c r="CA979" s="71"/>
      <c r="CB979" s="71"/>
      <c r="CC979" s="71"/>
      <c r="CD979" s="71"/>
      <c r="CE979" s="71"/>
      <c r="CF979" s="71"/>
      <c r="CG979" s="71"/>
      <c r="CH979" s="71"/>
      <c r="CI979" s="71"/>
      <c r="CJ979" s="71"/>
      <c r="CK979" s="71"/>
      <c r="CL979" s="71"/>
      <c r="CM979" s="71"/>
      <c r="CN979" s="71"/>
      <c r="CO979" s="71"/>
      <c r="CP979" s="71"/>
      <c r="CQ979" s="71"/>
      <c r="CR979" s="71"/>
      <c r="CS979" s="71"/>
      <c r="CT979" s="71"/>
      <c r="CU979" s="71"/>
      <c r="CV979" s="71"/>
      <c r="CW979" s="71"/>
      <c r="CX979" s="71"/>
    </row>
    <row r="980" spans="34:102" x14ac:dyDescent="0.25">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c r="BV980" s="71"/>
      <c r="BW980" s="71"/>
      <c r="BX980" s="71"/>
      <c r="BY980" s="71"/>
      <c r="BZ980" s="71"/>
      <c r="CA980" s="71"/>
      <c r="CB980" s="71"/>
      <c r="CC980" s="71"/>
      <c r="CD980" s="71"/>
      <c r="CE980" s="71"/>
      <c r="CF980" s="71"/>
      <c r="CG980" s="71"/>
      <c r="CH980" s="71"/>
      <c r="CI980" s="71"/>
      <c r="CJ980" s="71"/>
      <c r="CK980" s="71"/>
      <c r="CL980" s="71"/>
      <c r="CM980" s="71"/>
      <c r="CN980" s="71"/>
      <c r="CO980" s="71"/>
      <c r="CP980" s="71"/>
      <c r="CQ980" s="71"/>
      <c r="CR980" s="71"/>
      <c r="CS980" s="71"/>
      <c r="CT980" s="71"/>
      <c r="CU980" s="71"/>
      <c r="CV980" s="71"/>
      <c r="CW980" s="71"/>
      <c r="CX980" s="71"/>
    </row>
    <row r="981" spans="34:102" x14ac:dyDescent="0.25">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c r="BV981" s="71"/>
      <c r="BW981" s="71"/>
      <c r="BX981" s="71"/>
      <c r="BY981" s="71"/>
      <c r="BZ981" s="71"/>
      <c r="CA981" s="71"/>
      <c r="CB981" s="71"/>
      <c r="CC981" s="71"/>
      <c r="CD981" s="71"/>
      <c r="CE981" s="71"/>
      <c r="CF981" s="71"/>
      <c r="CG981" s="71"/>
      <c r="CH981" s="71"/>
      <c r="CI981" s="71"/>
      <c r="CJ981" s="71"/>
      <c r="CK981" s="71"/>
      <c r="CL981" s="71"/>
      <c r="CM981" s="71"/>
      <c r="CN981" s="71"/>
      <c r="CO981" s="71"/>
      <c r="CP981" s="71"/>
      <c r="CQ981" s="71"/>
      <c r="CR981" s="71"/>
      <c r="CS981" s="71"/>
      <c r="CT981" s="71"/>
      <c r="CU981" s="71"/>
      <c r="CV981" s="71"/>
      <c r="CW981" s="71"/>
      <c r="CX981" s="71"/>
    </row>
    <row r="982" spans="34:102" x14ac:dyDescent="0.25">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c r="BV982" s="71"/>
      <c r="BW982" s="71"/>
      <c r="BX982" s="71"/>
      <c r="BY982" s="71"/>
      <c r="BZ982" s="71"/>
      <c r="CA982" s="71"/>
      <c r="CB982" s="71"/>
      <c r="CC982" s="71"/>
      <c r="CD982" s="71"/>
      <c r="CE982" s="71"/>
      <c r="CF982" s="71"/>
      <c r="CG982" s="71"/>
      <c r="CH982" s="71"/>
      <c r="CI982" s="71"/>
      <c r="CJ982" s="71"/>
      <c r="CK982" s="71"/>
      <c r="CL982" s="71"/>
      <c r="CM982" s="71"/>
      <c r="CN982" s="71"/>
      <c r="CO982" s="71"/>
      <c r="CP982" s="71"/>
      <c r="CQ982" s="71"/>
      <c r="CR982" s="71"/>
      <c r="CS982" s="71"/>
      <c r="CT982" s="71"/>
      <c r="CU982" s="71"/>
      <c r="CV982" s="71"/>
      <c r="CW982" s="71"/>
      <c r="CX982" s="71"/>
    </row>
    <row r="983" spans="34:102" x14ac:dyDescent="0.25">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c r="BV983" s="71"/>
      <c r="BW983" s="71"/>
      <c r="BX983" s="71"/>
      <c r="BY983" s="71"/>
      <c r="BZ983" s="71"/>
      <c r="CA983" s="71"/>
      <c r="CB983" s="71"/>
      <c r="CC983" s="71"/>
      <c r="CD983" s="71"/>
      <c r="CE983" s="71"/>
      <c r="CF983" s="71"/>
      <c r="CG983" s="71"/>
      <c r="CH983" s="71"/>
      <c r="CI983" s="71"/>
      <c r="CJ983" s="71"/>
      <c r="CK983" s="71"/>
      <c r="CL983" s="71"/>
      <c r="CM983" s="71"/>
      <c r="CN983" s="71"/>
      <c r="CO983" s="71"/>
      <c r="CP983" s="71"/>
      <c r="CQ983" s="71"/>
      <c r="CR983" s="71"/>
      <c r="CS983" s="71"/>
      <c r="CT983" s="71"/>
      <c r="CU983" s="71"/>
      <c r="CV983" s="71"/>
      <c r="CW983" s="71"/>
      <c r="CX983" s="71"/>
    </row>
    <row r="984" spans="34:102" x14ac:dyDescent="0.25">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c r="BV984" s="71"/>
      <c r="BW984" s="71"/>
      <c r="BX984" s="71"/>
      <c r="BY984" s="71"/>
      <c r="BZ984" s="71"/>
      <c r="CA984" s="71"/>
      <c r="CB984" s="71"/>
      <c r="CC984" s="71"/>
      <c r="CD984" s="71"/>
      <c r="CE984" s="71"/>
      <c r="CF984" s="71"/>
      <c r="CG984" s="71"/>
      <c r="CH984" s="71"/>
      <c r="CI984" s="71"/>
      <c r="CJ984" s="71"/>
      <c r="CK984" s="71"/>
      <c r="CL984" s="71"/>
      <c r="CM984" s="71"/>
      <c r="CN984" s="71"/>
      <c r="CO984" s="71"/>
      <c r="CP984" s="71"/>
      <c r="CQ984" s="71"/>
      <c r="CR984" s="71"/>
      <c r="CS984" s="71"/>
      <c r="CT984" s="71"/>
      <c r="CU984" s="71"/>
      <c r="CV984" s="71"/>
      <c r="CW984" s="71"/>
      <c r="CX984" s="71"/>
    </row>
    <row r="985" spans="34:102" x14ac:dyDescent="0.25">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c r="BV985" s="71"/>
      <c r="BW985" s="71"/>
      <c r="BX985" s="71"/>
      <c r="BY985" s="71"/>
      <c r="BZ985" s="71"/>
      <c r="CA985" s="71"/>
      <c r="CB985" s="71"/>
      <c r="CC985" s="71"/>
      <c r="CD985" s="71"/>
      <c r="CE985" s="71"/>
      <c r="CF985" s="71"/>
      <c r="CG985" s="71"/>
      <c r="CH985" s="71"/>
      <c r="CI985" s="71"/>
      <c r="CJ985" s="71"/>
      <c r="CK985" s="71"/>
      <c r="CL985" s="71"/>
      <c r="CM985" s="71"/>
      <c r="CN985" s="71"/>
      <c r="CO985" s="71"/>
      <c r="CP985" s="71"/>
      <c r="CQ985" s="71"/>
      <c r="CR985" s="71"/>
      <c r="CS985" s="71"/>
      <c r="CT985" s="71"/>
      <c r="CU985" s="71"/>
      <c r="CV985" s="71"/>
      <c r="CW985" s="71"/>
      <c r="CX985" s="71"/>
    </row>
    <row r="986" spans="34:102" x14ac:dyDescent="0.25">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c r="BV986" s="71"/>
      <c r="BW986" s="71"/>
      <c r="BX986" s="71"/>
      <c r="BY986" s="71"/>
      <c r="BZ986" s="71"/>
      <c r="CA986" s="71"/>
      <c r="CB986" s="71"/>
      <c r="CC986" s="71"/>
      <c r="CD986" s="71"/>
      <c r="CE986" s="71"/>
      <c r="CF986" s="71"/>
      <c r="CG986" s="71"/>
      <c r="CH986" s="71"/>
      <c r="CI986" s="71"/>
      <c r="CJ986" s="71"/>
      <c r="CK986" s="71"/>
      <c r="CL986" s="71"/>
      <c r="CM986" s="71"/>
      <c r="CN986" s="71"/>
      <c r="CO986" s="71"/>
      <c r="CP986" s="71"/>
      <c r="CQ986" s="71"/>
      <c r="CR986" s="71"/>
      <c r="CS986" s="71"/>
      <c r="CT986" s="71"/>
      <c r="CU986" s="71"/>
      <c r="CV986" s="71"/>
      <c r="CW986" s="71"/>
      <c r="CX986" s="71"/>
    </row>
    <row r="987" spans="34:102" x14ac:dyDescent="0.25">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c r="BV987" s="71"/>
      <c r="BW987" s="71"/>
      <c r="BX987" s="71"/>
      <c r="BY987" s="71"/>
      <c r="BZ987" s="71"/>
      <c r="CA987" s="71"/>
      <c r="CB987" s="71"/>
      <c r="CC987" s="71"/>
      <c r="CD987" s="71"/>
      <c r="CE987" s="71"/>
      <c r="CF987" s="71"/>
      <c r="CG987" s="71"/>
      <c r="CH987" s="71"/>
      <c r="CI987" s="71"/>
      <c r="CJ987" s="71"/>
      <c r="CK987" s="71"/>
      <c r="CL987" s="71"/>
      <c r="CM987" s="71"/>
      <c r="CN987" s="71"/>
      <c r="CO987" s="71"/>
      <c r="CP987" s="71"/>
      <c r="CQ987" s="71"/>
      <c r="CR987" s="71"/>
      <c r="CS987" s="71"/>
      <c r="CT987" s="71"/>
      <c r="CU987" s="71"/>
      <c r="CV987" s="71"/>
      <c r="CW987" s="71"/>
      <c r="CX987" s="71"/>
    </row>
    <row r="988" spans="34:102" x14ac:dyDescent="0.25">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c r="BV988" s="71"/>
      <c r="BW988" s="71"/>
      <c r="BX988" s="71"/>
      <c r="BY988" s="71"/>
      <c r="BZ988" s="71"/>
      <c r="CA988" s="71"/>
      <c r="CB988" s="71"/>
      <c r="CC988" s="71"/>
      <c r="CD988" s="71"/>
      <c r="CE988" s="71"/>
      <c r="CF988" s="71"/>
      <c r="CG988" s="71"/>
      <c r="CH988" s="71"/>
      <c r="CI988" s="71"/>
      <c r="CJ988" s="71"/>
      <c r="CK988" s="71"/>
      <c r="CL988" s="71"/>
      <c r="CM988" s="71"/>
      <c r="CN988" s="71"/>
      <c r="CO988" s="71"/>
      <c r="CP988" s="71"/>
      <c r="CQ988" s="71"/>
      <c r="CR988" s="71"/>
      <c r="CS988" s="71"/>
      <c r="CT988" s="71"/>
      <c r="CU988" s="71"/>
      <c r="CV988" s="71"/>
      <c r="CW988" s="71"/>
      <c r="CX988" s="71"/>
    </row>
    <row r="989" spans="34:102" x14ac:dyDescent="0.25">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c r="BV989" s="71"/>
      <c r="BW989" s="71"/>
      <c r="BX989" s="71"/>
      <c r="BY989" s="71"/>
      <c r="BZ989" s="71"/>
      <c r="CA989" s="71"/>
      <c r="CB989" s="71"/>
      <c r="CC989" s="71"/>
      <c r="CD989" s="71"/>
      <c r="CE989" s="71"/>
      <c r="CF989" s="71"/>
      <c r="CG989" s="71"/>
      <c r="CH989" s="71"/>
      <c r="CI989" s="71"/>
      <c r="CJ989" s="71"/>
      <c r="CK989" s="71"/>
      <c r="CL989" s="71"/>
      <c r="CM989" s="71"/>
      <c r="CN989" s="71"/>
      <c r="CO989" s="71"/>
      <c r="CP989" s="71"/>
      <c r="CQ989" s="71"/>
      <c r="CR989" s="71"/>
      <c r="CS989" s="71"/>
      <c r="CT989" s="71"/>
      <c r="CU989" s="71"/>
      <c r="CV989" s="71"/>
      <c r="CW989" s="71"/>
      <c r="CX989" s="71"/>
    </row>
    <row r="990" spans="34:102" x14ac:dyDescent="0.25">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c r="BV990" s="71"/>
      <c r="BW990" s="71"/>
      <c r="BX990" s="71"/>
      <c r="BY990" s="71"/>
      <c r="BZ990" s="71"/>
      <c r="CA990" s="71"/>
      <c r="CB990" s="71"/>
      <c r="CC990" s="71"/>
      <c r="CD990" s="71"/>
      <c r="CE990" s="71"/>
      <c r="CF990" s="71"/>
      <c r="CG990" s="71"/>
      <c r="CH990" s="71"/>
      <c r="CI990" s="71"/>
      <c r="CJ990" s="71"/>
      <c r="CK990" s="71"/>
      <c r="CL990" s="71"/>
      <c r="CM990" s="71"/>
      <c r="CN990" s="71"/>
      <c r="CO990" s="71"/>
      <c r="CP990" s="71"/>
      <c r="CQ990" s="71"/>
      <c r="CR990" s="71"/>
      <c r="CS990" s="71"/>
      <c r="CT990" s="71"/>
      <c r="CU990" s="71"/>
      <c r="CV990" s="71"/>
      <c r="CW990" s="71"/>
      <c r="CX990" s="71"/>
    </row>
    <row r="991" spans="34:102" x14ac:dyDescent="0.25">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c r="BV991" s="71"/>
      <c r="BW991" s="71"/>
      <c r="BX991" s="71"/>
      <c r="BY991" s="71"/>
      <c r="BZ991" s="71"/>
      <c r="CA991" s="71"/>
      <c r="CB991" s="71"/>
      <c r="CC991" s="71"/>
      <c r="CD991" s="71"/>
      <c r="CE991" s="71"/>
      <c r="CF991" s="71"/>
      <c r="CG991" s="71"/>
      <c r="CH991" s="71"/>
      <c r="CI991" s="71"/>
      <c r="CJ991" s="71"/>
      <c r="CK991" s="71"/>
      <c r="CL991" s="71"/>
      <c r="CM991" s="71"/>
      <c r="CN991" s="71"/>
      <c r="CO991" s="71"/>
      <c r="CP991" s="71"/>
      <c r="CQ991" s="71"/>
      <c r="CR991" s="71"/>
      <c r="CS991" s="71"/>
      <c r="CT991" s="71"/>
      <c r="CU991" s="71"/>
      <c r="CV991" s="71"/>
      <c r="CW991" s="71"/>
      <c r="CX991" s="71"/>
    </row>
    <row r="992" spans="34:102" x14ac:dyDescent="0.25">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c r="BV992" s="71"/>
      <c r="BW992" s="71"/>
      <c r="BX992" s="71"/>
      <c r="BY992" s="71"/>
      <c r="BZ992" s="71"/>
      <c r="CA992" s="71"/>
      <c r="CB992" s="71"/>
      <c r="CC992" s="71"/>
      <c r="CD992" s="71"/>
      <c r="CE992" s="71"/>
      <c r="CF992" s="71"/>
      <c r="CG992" s="71"/>
      <c r="CH992" s="71"/>
      <c r="CI992" s="71"/>
      <c r="CJ992" s="71"/>
      <c r="CK992" s="71"/>
      <c r="CL992" s="71"/>
      <c r="CM992" s="71"/>
      <c r="CN992" s="71"/>
      <c r="CO992" s="71"/>
      <c r="CP992" s="71"/>
      <c r="CQ992" s="71"/>
      <c r="CR992" s="71"/>
      <c r="CS992" s="71"/>
      <c r="CT992" s="71"/>
      <c r="CU992" s="71"/>
      <c r="CV992" s="71"/>
      <c r="CW992" s="71"/>
      <c r="CX992" s="71"/>
    </row>
    <row r="993" spans="34:102" x14ac:dyDescent="0.25">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c r="BV993" s="71"/>
      <c r="BW993" s="71"/>
      <c r="BX993" s="71"/>
      <c r="BY993" s="71"/>
      <c r="BZ993" s="71"/>
      <c r="CA993" s="71"/>
      <c r="CB993" s="71"/>
      <c r="CC993" s="71"/>
      <c r="CD993" s="71"/>
      <c r="CE993" s="71"/>
      <c r="CF993" s="71"/>
      <c r="CG993" s="71"/>
      <c r="CH993" s="71"/>
      <c r="CI993" s="71"/>
      <c r="CJ993" s="71"/>
      <c r="CK993" s="71"/>
      <c r="CL993" s="71"/>
      <c r="CM993" s="71"/>
      <c r="CN993" s="71"/>
      <c r="CO993" s="71"/>
      <c r="CP993" s="71"/>
      <c r="CQ993" s="71"/>
      <c r="CR993" s="71"/>
      <c r="CS993" s="71"/>
      <c r="CT993" s="71"/>
      <c r="CU993" s="71"/>
      <c r="CV993" s="71"/>
      <c r="CW993" s="71"/>
      <c r="CX993" s="71"/>
    </row>
    <row r="994" spans="34:102" x14ac:dyDescent="0.25">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c r="BV994" s="71"/>
      <c r="BW994" s="71"/>
      <c r="BX994" s="71"/>
      <c r="BY994" s="71"/>
      <c r="BZ994" s="71"/>
      <c r="CA994" s="71"/>
      <c r="CB994" s="71"/>
      <c r="CC994" s="71"/>
      <c r="CD994" s="71"/>
      <c r="CE994" s="71"/>
      <c r="CF994" s="71"/>
      <c r="CG994" s="71"/>
      <c r="CH994" s="71"/>
      <c r="CI994" s="71"/>
      <c r="CJ994" s="71"/>
      <c r="CK994" s="71"/>
      <c r="CL994" s="71"/>
      <c r="CM994" s="71"/>
      <c r="CN994" s="71"/>
      <c r="CO994" s="71"/>
      <c r="CP994" s="71"/>
      <c r="CQ994" s="71"/>
      <c r="CR994" s="71"/>
      <c r="CS994" s="71"/>
      <c r="CT994" s="71"/>
      <c r="CU994" s="71"/>
      <c r="CV994" s="71"/>
      <c r="CW994" s="71"/>
      <c r="CX994" s="71"/>
    </row>
    <row r="995" spans="34:102" x14ac:dyDescent="0.25">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c r="BV995" s="71"/>
      <c r="BW995" s="71"/>
      <c r="BX995" s="71"/>
      <c r="BY995" s="71"/>
      <c r="BZ995" s="71"/>
      <c r="CA995" s="71"/>
      <c r="CB995" s="71"/>
      <c r="CC995" s="71"/>
      <c r="CD995" s="71"/>
      <c r="CE995" s="71"/>
      <c r="CF995" s="71"/>
      <c r="CG995" s="71"/>
      <c r="CH995" s="71"/>
      <c r="CI995" s="71"/>
      <c r="CJ995" s="71"/>
      <c r="CK995" s="71"/>
      <c r="CL995" s="71"/>
      <c r="CM995" s="71"/>
      <c r="CN995" s="71"/>
      <c r="CO995" s="71"/>
      <c r="CP995" s="71"/>
      <c r="CQ995" s="71"/>
      <c r="CR995" s="71"/>
      <c r="CS995" s="71"/>
      <c r="CT995" s="71"/>
      <c r="CU995" s="71"/>
      <c r="CV995" s="71"/>
      <c r="CW995" s="71"/>
      <c r="CX995" s="71"/>
    </row>
    <row r="996" spans="34:102" x14ac:dyDescent="0.25">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c r="BV996" s="71"/>
      <c r="BW996" s="71"/>
      <c r="BX996" s="71"/>
      <c r="BY996" s="71"/>
      <c r="BZ996" s="71"/>
      <c r="CA996" s="71"/>
      <c r="CB996" s="71"/>
      <c r="CC996" s="71"/>
      <c r="CD996" s="71"/>
      <c r="CE996" s="71"/>
      <c r="CF996" s="71"/>
      <c r="CG996" s="71"/>
      <c r="CH996" s="71"/>
      <c r="CI996" s="71"/>
      <c r="CJ996" s="71"/>
      <c r="CK996" s="71"/>
      <c r="CL996" s="71"/>
      <c r="CM996" s="71"/>
      <c r="CN996" s="71"/>
      <c r="CO996" s="71"/>
      <c r="CP996" s="71"/>
      <c r="CQ996" s="71"/>
      <c r="CR996" s="71"/>
      <c r="CS996" s="71"/>
      <c r="CT996" s="71"/>
      <c r="CU996" s="71"/>
      <c r="CV996" s="71"/>
      <c r="CW996" s="71"/>
      <c r="CX996" s="71"/>
    </row>
    <row r="997" spans="34:102" x14ac:dyDescent="0.25">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c r="BV997" s="71"/>
      <c r="BW997" s="71"/>
      <c r="BX997" s="71"/>
      <c r="BY997" s="71"/>
      <c r="BZ997" s="71"/>
      <c r="CA997" s="71"/>
      <c r="CB997" s="71"/>
      <c r="CC997" s="71"/>
      <c r="CD997" s="71"/>
      <c r="CE997" s="71"/>
      <c r="CF997" s="71"/>
      <c r="CG997" s="71"/>
      <c r="CH997" s="71"/>
      <c r="CI997" s="71"/>
      <c r="CJ997" s="71"/>
      <c r="CK997" s="71"/>
      <c r="CL997" s="71"/>
      <c r="CM997" s="71"/>
      <c r="CN997" s="71"/>
      <c r="CO997" s="71"/>
      <c r="CP997" s="71"/>
      <c r="CQ997" s="71"/>
      <c r="CR997" s="71"/>
      <c r="CS997" s="71"/>
      <c r="CT997" s="71"/>
      <c r="CU997" s="71"/>
      <c r="CV997" s="71"/>
      <c r="CW997" s="71"/>
      <c r="CX997" s="71"/>
    </row>
    <row r="998" spans="34:102" x14ac:dyDescent="0.25">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c r="BV998" s="71"/>
      <c r="BW998" s="71"/>
      <c r="BX998" s="71"/>
      <c r="BY998" s="71"/>
      <c r="BZ998" s="71"/>
      <c r="CA998" s="71"/>
      <c r="CB998" s="71"/>
      <c r="CC998" s="71"/>
      <c r="CD998" s="71"/>
      <c r="CE998" s="71"/>
      <c r="CF998" s="71"/>
      <c r="CG998" s="71"/>
      <c r="CH998" s="71"/>
      <c r="CI998" s="71"/>
      <c r="CJ998" s="71"/>
      <c r="CK998" s="71"/>
      <c r="CL998" s="71"/>
      <c r="CM998" s="71"/>
      <c r="CN998" s="71"/>
      <c r="CO998" s="71"/>
      <c r="CP998" s="71"/>
      <c r="CQ998" s="71"/>
      <c r="CR998" s="71"/>
      <c r="CS998" s="71"/>
      <c r="CT998" s="71"/>
      <c r="CU998" s="71"/>
      <c r="CV998" s="71"/>
      <c r="CW998" s="71"/>
      <c r="CX998" s="71"/>
    </row>
    <row r="999" spans="34:102" x14ac:dyDescent="0.25">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c r="BV999" s="71"/>
      <c r="BW999" s="71"/>
      <c r="BX999" s="71"/>
      <c r="BY999" s="71"/>
      <c r="BZ999" s="71"/>
      <c r="CA999" s="71"/>
      <c r="CB999" s="71"/>
      <c r="CC999" s="71"/>
      <c r="CD999" s="71"/>
      <c r="CE999" s="71"/>
      <c r="CF999" s="71"/>
      <c r="CG999" s="71"/>
      <c r="CH999" s="71"/>
      <c r="CI999" s="71"/>
      <c r="CJ999" s="71"/>
      <c r="CK999" s="71"/>
      <c r="CL999" s="71"/>
      <c r="CM999" s="71"/>
      <c r="CN999" s="71"/>
      <c r="CO999" s="71"/>
      <c r="CP999" s="71"/>
      <c r="CQ999" s="71"/>
      <c r="CR999" s="71"/>
      <c r="CS999" s="71"/>
      <c r="CT999" s="71"/>
      <c r="CU999" s="71"/>
      <c r="CV999" s="71"/>
      <c r="CW999" s="71"/>
      <c r="CX999" s="71"/>
    </row>
    <row r="1000" spans="34:102" x14ac:dyDescent="0.25">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c r="BV1000" s="71"/>
      <c r="BW1000" s="71"/>
      <c r="BX1000" s="71"/>
      <c r="BY1000" s="71"/>
      <c r="BZ1000" s="71"/>
      <c r="CA1000" s="71"/>
      <c r="CB1000" s="71"/>
      <c r="CC1000" s="71"/>
      <c r="CD1000" s="71"/>
      <c r="CE1000" s="71"/>
      <c r="CF1000" s="71"/>
      <c r="CG1000" s="71"/>
      <c r="CH1000" s="71"/>
      <c r="CI1000" s="71"/>
      <c r="CJ1000" s="71"/>
      <c r="CK1000" s="71"/>
      <c r="CL1000" s="71"/>
      <c r="CM1000" s="71"/>
      <c r="CN1000" s="71"/>
      <c r="CO1000" s="71"/>
      <c r="CP1000" s="71"/>
      <c r="CQ1000" s="71"/>
      <c r="CR1000" s="71"/>
      <c r="CS1000" s="71"/>
      <c r="CT1000" s="71"/>
      <c r="CU1000" s="71"/>
      <c r="CV1000" s="71"/>
      <c r="CW1000" s="71"/>
      <c r="CX1000" s="71"/>
    </row>
    <row r="1001" spans="34:102" x14ac:dyDescent="0.25">
      <c r="AH1001" s="71"/>
      <c r="AI1001" s="71"/>
      <c r="AJ1001" s="71"/>
      <c r="AK1001" s="71"/>
      <c r="AL1001" s="71"/>
      <c r="AM1001" s="71"/>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c r="BP1001" s="71"/>
      <c r="BQ1001" s="71"/>
      <c r="BR1001" s="71"/>
      <c r="BS1001" s="71"/>
      <c r="BT1001" s="71"/>
      <c r="BU1001" s="71"/>
      <c r="BV1001" s="71"/>
      <c r="BW1001" s="71"/>
      <c r="BX1001" s="71"/>
      <c r="BY1001" s="71"/>
      <c r="BZ1001" s="71"/>
      <c r="CA1001" s="71"/>
      <c r="CB1001" s="71"/>
      <c r="CC1001" s="71"/>
      <c r="CD1001" s="71"/>
      <c r="CE1001" s="71"/>
      <c r="CF1001" s="71"/>
      <c r="CG1001" s="71"/>
      <c r="CH1001" s="71"/>
      <c r="CI1001" s="71"/>
      <c r="CJ1001" s="71"/>
      <c r="CK1001" s="71"/>
      <c r="CL1001" s="71"/>
      <c r="CM1001" s="71"/>
      <c r="CN1001" s="71"/>
      <c r="CO1001" s="71"/>
      <c r="CP1001" s="71"/>
      <c r="CQ1001" s="71"/>
      <c r="CR1001" s="71"/>
      <c r="CS1001" s="71"/>
      <c r="CT1001" s="71"/>
      <c r="CU1001" s="71"/>
      <c r="CV1001" s="71"/>
      <c r="CW1001" s="71"/>
      <c r="CX1001" s="71"/>
    </row>
    <row r="1002" spans="34:102" x14ac:dyDescent="0.25">
      <c r="AH1002" s="71"/>
      <c r="AI1002" s="71"/>
      <c r="AJ1002" s="71"/>
      <c r="AK1002" s="71"/>
      <c r="AL1002" s="71"/>
      <c r="AM1002" s="71"/>
      <c r="AN1002" s="71"/>
      <c r="AO1002" s="71"/>
      <c r="AP1002" s="71"/>
      <c r="AQ1002" s="71"/>
      <c r="AR1002" s="71"/>
      <c r="AS1002" s="71"/>
      <c r="AT1002" s="71"/>
      <c r="AU1002" s="71"/>
      <c r="AV1002" s="71"/>
      <c r="AW1002" s="71"/>
      <c r="AX1002" s="71"/>
      <c r="AY1002" s="71"/>
      <c r="AZ1002" s="71"/>
      <c r="BA1002" s="71"/>
      <c r="BB1002" s="71"/>
      <c r="BC1002" s="71"/>
      <c r="BD1002" s="71"/>
      <c r="BE1002" s="71"/>
      <c r="BF1002" s="71"/>
      <c r="BG1002" s="71"/>
      <c r="BH1002" s="71"/>
      <c r="BI1002" s="71"/>
      <c r="BJ1002" s="71"/>
      <c r="BK1002" s="71"/>
      <c r="BL1002" s="71"/>
      <c r="BM1002" s="71"/>
      <c r="BN1002" s="71"/>
      <c r="BO1002" s="71"/>
      <c r="BP1002" s="71"/>
      <c r="BQ1002" s="71"/>
      <c r="BR1002" s="71"/>
      <c r="BS1002" s="71"/>
      <c r="BT1002" s="71"/>
      <c r="BU1002" s="71"/>
      <c r="BV1002" s="71"/>
      <c r="BW1002" s="71"/>
      <c r="BX1002" s="71"/>
      <c r="BY1002" s="71"/>
      <c r="BZ1002" s="71"/>
      <c r="CA1002" s="71"/>
      <c r="CB1002" s="71"/>
      <c r="CC1002" s="71"/>
      <c r="CD1002" s="71"/>
      <c r="CE1002" s="71"/>
      <c r="CF1002" s="71"/>
      <c r="CG1002" s="71"/>
      <c r="CH1002" s="71"/>
      <c r="CI1002" s="71"/>
      <c r="CJ1002" s="71"/>
      <c r="CK1002" s="71"/>
      <c r="CL1002" s="71"/>
      <c r="CM1002" s="71"/>
      <c r="CN1002" s="71"/>
      <c r="CO1002" s="71"/>
      <c r="CP1002" s="71"/>
      <c r="CQ1002" s="71"/>
      <c r="CR1002" s="71"/>
      <c r="CS1002" s="71"/>
      <c r="CT1002" s="71"/>
      <c r="CU1002" s="71"/>
      <c r="CV1002" s="71"/>
      <c r="CW1002" s="71"/>
      <c r="CX1002" s="71"/>
    </row>
    <row r="1003" spans="34:102" x14ac:dyDescent="0.25">
      <c r="AH1003" s="71"/>
      <c r="AI1003" s="71"/>
      <c r="AJ1003" s="71"/>
      <c r="AK1003" s="71"/>
      <c r="AL1003" s="71"/>
      <c r="AM1003" s="71"/>
      <c r="AN1003" s="71"/>
      <c r="AO1003" s="71"/>
      <c r="AP1003" s="71"/>
      <c r="AQ1003" s="71"/>
      <c r="AR1003" s="71"/>
      <c r="AS1003" s="71"/>
      <c r="AT1003" s="71"/>
      <c r="AU1003" s="71"/>
      <c r="AV1003" s="71"/>
      <c r="AW1003" s="71"/>
      <c r="AX1003" s="71"/>
      <c r="AY1003" s="71"/>
      <c r="AZ1003" s="71"/>
      <c r="BA1003" s="71"/>
      <c r="BB1003" s="71"/>
      <c r="BC1003" s="71"/>
      <c r="BD1003" s="71"/>
      <c r="BE1003" s="71"/>
      <c r="BF1003" s="71"/>
      <c r="BG1003" s="71"/>
      <c r="BH1003" s="71"/>
      <c r="BI1003" s="71"/>
      <c r="BJ1003" s="71"/>
      <c r="BK1003" s="71"/>
      <c r="BL1003" s="71"/>
      <c r="BM1003" s="71"/>
      <c r="BN1003" s="71"/>
      <c r="BO1003" s="71"/>
      <c r="BP1003" s="71"/>
      <c r="BQ1003" s="71"/>
      <c r="BR1003" s="71"/>
      <c r="BS1003" s="71"/>
      <c r="BT1003" s="71"/>
      <c r="BU1003" s="71"/>
      <c r="BV1003" s="71"/>
      <c r="BW1003" s="71"/>
      <c r="BX1003" s="71"/>
      <c r="BY1003" s="71"/>
      <c r="BZ1003" s="71"/>
      <c r="CA1003" s="71"/>
      <c r="CB1003" s="71"/>
      <c r="CC1003" s="71"/>
      <c r="CD1003" s="71"/>
      <c r="CE1003" s="71"/>
      <c r="CF1003" s="71"/>
      <c r="CG1003" s="71"/>
      <c r="CH1003" s="71"/>
      <c r="CI1003" s="71"/>
      <c r="CJ1003" s="71"/>
      <c r="CK1003" s="71"/>
      <c r="CL1003" s="71"/>
      <c r="CM1003" s="71"/>
      <c r="CN1003" s="71"/>
      <c r="CO1003" s="71"/>
      <c r="CP1003" s="71"/>
      <c r="CQ1003" s="71"/>
      <c r="CR1003" s="71"/>
      <c r="CS1003" s="71"/>
      <c r="CT1003" s="71"/>
      <c r="CU1003" s="71"/>
      <c r="CV1003" s="71"/>
      <c r="CW1003" s="71"/>
      <c r="CX1003" s="71"/>
    </row>
    <row r="1004" spans="34:102" x14ac:dyDescent="0.25">
      <c r="AH1004" s="71"/>
      <c r="AI1004" s="71"/>
      <c r="AJ1004" s="71"/>
      <c r="AK1004" s="71"/>
      <c r="AL1004" s="71"/>
      <c r="AM1004" s="71"/>
      <c r="AN1004" s="71"/>
      <c r="AO1004" s="71"/>
      <c r="AP1004" s="71"/>
      <c r="AQ1004" s="71"/>
      <c r="AR1004" s="71"/>
      <c r="AS1004" s="71"/>
      <c r="AT1004" s="71"/>
      <c r="AU1004" s="71"/>
      <c r="AV1004" s="71"/>
      <c r="AW1004" s="71"/>
      <c r="AX1004" s="71"/>
      <c r="AY1004" s="71"/>
      <c r="AZ1004" s="71"/>
      <c r="BA1004" s="71"/>
      <c r="BB1004" s="71"/>
      <c r="BC1004" s="71"/>
      <c r="BD1004" s="71"/>
      <c r="BE1004" s="71"/>
      <c r="BF1004" s="71"/>
      <c r="BG1004" s="71"/>
      <c r="BH1004" s="71"/>
      <c r="BI1004" s="71"/>
      <c r="BJ1004" s="71"/>
      <c r="BK1004" s="71"/>
      <c r="BL1004" s="71"/>
      <c r="BM1004" s="71"/>
      <c r="BN1004" s="71"/>
      <c r="BO1004" s="71"/>
      <c r="BP1004" s="71"/>
      <c r="BQ1004" s="71"/>
      <c r="BR1004" s="71"/>
      <c r="BS1004" s="71"/>
      <c r="BT1004" s="71"/>
      <c r="BU1004" s="71"/>
      <c r="BV1004" s="71"/>
      <c r="BW1004" s="71"/>
      <c r="BX1004" s="71"/>
      <c r="BY1004" s="71"/>
      <c r="BZ1004" s="71"/>
      <c r="CA1004" s="71"/>
      <c r="CB1004" s="71"/>
      <c r="CC1004" s="71"/>
      <c r="CD1004" s="71"/>
      <c r="CE1004" s="71"/>
      <c r="CF1004" s="71"/>
      <c r="CG1004" s="71"/>
      <c r="CH1004" s="71"/>
      <c r="CI1004" s="71"/>
      <c r="CJ1004" s="71"/>
      <c r="CK1004" s="71"/>
      <c r="CL1004" s="71"/>
      <c r="CM1004" s="71"/>
      <c r="CN1004" s="71"/>
      <c r="CO1004" s="71"/>
      <c r="CP1004" s="71"/>
      <c r="CQ1004" s="71"/>
      <c r="CR1004" s="71"/>
      <c r="CS1004" s="71"/>
      <c r="CT1004" s="71"/>
      <c r="CU1004" s="71"/>
      <c r="CV1004" s="71"/>
      <c r="CW1004" s="71"/>
      <c r="CX1004" s="71"/>
    </row>
    <row r="1005" spans="34:102" x14ac:dyDescent="0.25">
      <c r="AH1005" s="71"/>
      <c r="AI1005" s="71"/>
      <c r="AJ1005" s="71"/>
      <c r="AK1005" s="71"/>
      <c r="AL1005" s="71"/>
      <c r="AM1005" s="71"/>
      <c r="AN1005" s="71"/>
      <c r="AO1005" s="71"/>
      <c r="AP1005" s="71"/>
      <c r="AQ1005" s="71"/>
      <c r="AR1005" s="71"/>
      <c r="AS1005" s="71"/>
      <c r="AT1005" s="71"/>
      <c r="AU1005" s="71"/>
      <c r="AV1005" s="71"/>
      <c r="AW1005" s="71"/>
      <c r="AX1005" s="71"/>
      <c r="AY1005" s="71"/>
      <c r="AZ1005" s="71"/>
      <c r="BA1005" s="71"/>
      <c r="BB1005" s="71"/>
      <c r="BC1005" s="71"/>
      <c r="BD1005" s="71"/>
      <c r="BE1005" s="71"/>
      <c r="BF1005" s="71"/>
      <c r="BG1005" s="71"/>
      <c r="BH1005" s="71"/>
      <c r="BI1005" s="71"/>
      <c r="BJ1005" s="71"/>
      <c r="BK1005" s="71"/>
      <c r="BL1005" s="71"/>
      <c r="BM1005" s="71"/>
      <c r="BN1005" s="71"/>
      <c r="BO1005" s="71"/>
      <c r="BP1005" s="71"/>
      <c r="BQ1005" s="71"/>
      <c r="BR1005" s="71"/>
      <c r="BS1005" s="71"/>
      <c r="BT1005" s="71"/>
      <c r="BU1005" s="71"/>
      <c r="BV1005" s="71"/>
      <c r="BW1005" s="71"/>
      <c r="BX1005" s="71"/>
      <c r="BY1005" s="71"/>
      <c r="BZ1005" s="71"/>
      <c r="CA1005" s="71"/>
      <c r="CB1005" s="71"/>
      <c r="CC1005" s="71"/>
      <c r="CD1005" s="71"/>
      <c r="CE1005" s="71"/>
      <c r="CF1005" s="71"/>
      <c r="CG1005" s="71"/>
      <c r="CH1005" s="71"/>
      <c r="CI1005" s="71"/>
      <c r="CJ1005" s="71"/>
      <c r="CK1005" s="71"/>
      <c r="CL1005" s="71"/>
      <c r="CM1005" s="71"/>
      <c r="CN1005" s="71"/>
      <c r="CO1005" s="71"/>
      <c r="CP1005" s="71"/>
      <c r="CQ1005" s="71"/>
      <c r="CR1005" s="71"/>
      <c r="CS1005" s="71"/>
      <c r="CT1005" s="71"/>
      <c r="CU1005" s="71"/>
      <c r="CV1005" s="71"/>
      <c r="CW1005" s="71"/>
      <c r="CX1005" s="71"/>
    </row>
    <row r="1006" spans="34:102" x14ac:dyDescent="0.25">
      <c r="AH1006" s="71"/>
      <c r="AI1006" s="71"/>
      <c r="AJ1006" s="71"/>
      <c r="AK1006" s="71"/>
      <c r="AL1006" s="71"/>
      <c r="AM1006" s="71"/>
      <c r="AN1006" s="71"/>
      <c r="AO1006" s="71"/>
      <c r="AP1006" s="71"/>
      <c r="AQ1006" s="71"/>
      <c r="AR1006" s="71"/>
      <c r="AS1006" s="71"/>
      <c r="AT1006" s="71"/>
      <c r="AU1006" s="71"/>
      <c r="AV1006" s="71"/>
      <c r="AW1006" s="71"/>
      <c r="AX1006" s="71"/>
      <c r="AY1006" s="71"/>
      <c r="AZ1006" s="71"/>
      <c r="BA1006" s="71"/>
      <c r="BB1006" s="71"/>
      <c r="BC1006" s="71"/>
      <c r="BD1006" s="71"/>
      <c r="BE1006" s="71"/>
      <c r="BF1006" s="71"/>
      <c r="BG1006" s="71"/>
      <c r="BH1006" s="71"/>
      <c r="BI1006" s="71"/>
      <c r="BJ1006" s="71"/>
      <c r="BK1006" s="71"/>
      <c r="BL1006" s="71"/>
      <c r="BM1006" s="71"/>
      <c r="BN1006" s="71"/>
      <c r="BO1006" s="71"/>
      <c r="BP1006" s="71"/>
      <c r="BQ1006" s="71"/>
      <c r="BR1006" s="71"/>
      <c r="BS1006" s="71"/>
      <c r="BT1006" s="71"/>
      <c r="BU1006" s="71"/>
      <c r="BV1006" s="71"/>
      <c r="BW1006" s="71"/>
      <c r="BX1006" s="71"/>
      <c r="BY1006" s="71"/>
      <c r="BZ1006" s="71"/>
      <c r="CA1006" s="71"/>
      <c r="CB1006" s="71"/>
      <c r="CC1006" s="71"/>
      <c r="CD1006" s="71"/>
      <c r="CE1006" s="71"/>
      <c r="CF1006" s="71"/>
      <c r="CG1006" s="71"/>
      <c r="CH1006" s="71"/>
      <c r="CI1006" s="71"/>
      <c r="CJ1006" s="71"/>
      <c r="CK1006" s="71"/>
      <c r="CL1006" s="71"/>
      <c r="CM1006" s="71"/>
      <c r="CN1006" s="71"/>
      <c r="CO1006" s="71"/>
      <c r="CP1006" s="71"/>
      <c r="CQ1006" s="71"/>
      <c r="CR1006" s="71"/>
      <c r="CS1006" s="71"/>
      <c r="CT1006" s="71"/>
      <c r="CU1006" s="71"/>
      <c r="CV1006" s="71"/>
      <c r="CW1006" s="71"/>
      <c r="CX1006" s="71"/>
    </row>
    <row r="1007" spans="34:102" x14ac:dyDescent="0.25">
      <c r="AH1007" s="71"/>
      <c r="AI1007" s="71"/>
      <c r="AJ1007" s="71"/>
      <c r="AK1007" s="71"/>
      <c r="AL1007" s="71"/>
      <c r="AM1007" s="71"/>
      <c r="AN1007" s="71"/>
      <c r="AO1007" s="71"/>
      <c r="AP1007" s="71"/>
      <c r="AQ1007" s="71"/>
      <c r="AR1007" s="71"/>
      <c r="AS1007" s="71"/>
      <c r="AT1007" s="71"/>
      <c r="AU1007" s="71"/>
      <c r="AV1007" s="71"/>
      <c r="AW1007" s="71"/>
      <c r="AX1007" s="71"/>
      <c r="AY1007" s="71"/>
      <c r="AZ1007" s="71"/>
      <c r="BA1007" s="71"/>
      <c r="BB1007" s="71"/>
      <c r="BC1007" s="71"/>
      <c r="BD1007" s="71"/>
      <c r="BE1007" s="71"/>
      <c r="BF1007" s="71"/>
      <c r="BG1007" s="71"/>
      <c r="BH1007" s="71"/>
      <c r="BI1007" s="71"/>
      <c r="BJ1007" s="71"/>
      <c r="BK1007" s="71"/>
      <c r="BL1007" s="71"/>
      <c r="BM1007" s="71"/>
      <c r="BN1007" s="71"/>
      <c r="BO1007" s="71"/>
      <c r="BP1007" s="71"/>
      <c r="BQ1007" s="71"/>
      <c r="BR1007" s="71"/>
      <c r="BS1007" s="71"/>
      <c r="BT1007" s="71"/>
      <c r="BU1007" s="71"/>
      <c r="BV1007" s="71"/>
      <c r="BW1007" s="71"/>
      <c r="BX1007" s="71"/>
      <c r="BY1007" s="71"/>
      <c r="BZ1007" s="71"/>
      <c r="CA1007" s="71"/>
      <c r="CB1007" s="71"/>
      <c r="CC1007" s="71"/>
      <c r="CD1007" s="71"/>
      <c r="CE1007" s="71"/>
      <c r="CF1007" s="71"/>
      <c r="CG1007" s="71"/>
      <c r="CH1007" s="71"/>
      <c r="CI1007" s="71"/>
      <c r="CJ1007" s="71"/>
      <c r="CK1007" s="71"/>
      <c r="CL1007" s="71"/>
      <c r="CM1007" s="71"/>
      <c r="CN1007" s="71"/>
      <c r="CO1007" s="71"/>
      <c r="CP1007" s="71"/>
      <c r="CQ1007" s="71"/>
      <c r="CR1007" s="71"/>
      <c r="CS1007" s="71"/>
      <c r="CT1007" s="71"/>
      <c r="CU1007" s="71"/>
      <c r="CV1007" s="71"/>
      <c r="CW1007" s="71"/>
      <c r="CX1007" s="71"/>
    </row>
    <row r="1008" spans="34:102" x14ac:dyDescent="0.25">
      <c r="AH1008" s="71"/>
      <c r="AI1008" s="71"/>
      <c r="AJ1008" s="71"/>
      <c r="AK1008" s="71"/>
      <c r="AL1008" s="71"/>
      <c r="AM1008" s="71"/>
      <c r="AN1008" s="71"/>
      <c r="AO1008" s="71"/>
      <c r="AP1008" s="71"/>
      <c r="AQ1008" s="71"/>
      <c r="AR1008" s="71"/>
      <c r="AS1008" s="71"/>
      <c r="AT1008" s="71"/>
      <c r="AU1008" s="71"/>
      <c r="AV1008" s="71"/>
      <c r="AW1008" s="71"/>
      <c r="AX1008" s="71"/>
      <c r="AY1008" s="71"/>
      <c r="AZ1008" s="71"/>
      <c r="BA1008" s="71"/>
      <c r="BB1008" s="71"/>
      <c r="BC1008" s="71"/>
      <c r="BD1008" s="71"/>
      <c r="BE1008" s="71"/>
      <c r="BF1008" s="71"/>
      <c r="BG1008" s="71"/>
      <c r="BH1008" s="71"/>
      <c r="BI1008" s="71"/>
      <c r="BJ1008" s="71"/>
      <c r="BK1008" s="71"/>
      <c r="BL1008" s="71"/>
      <c r="BM1008" s="71"/>
      <c r="BN1008" s="71"/>
      <c r="BO1008" s="71"/>
      <c r="BP1008" s="71"/>
      <c r="BQ1008" s="71"/>
      <c r="BR1008" s="71"/>
      <c r="BS1008" s="71"/>
      <c r="BT1008" s="71"/>
      <c r="BU1008" s="71"/>
      <c r="BV1008" s="71"/>
      <c r="BW1008" s="71"/>
      <c r="BX1008" s="71"/>
      <c r="BY1008" s="71"/>
      <c r="BZ1008" s="71"/>
      <c r="CA1008" s="71"/>
      <c r="CB1008" s="71"/>
      <c r="CC1008" s="71"/>
      <c r="CD1008" s="71"/>
      <c r="CE1008" s="71"/>
      <c r="CF1008" s="71"/>
      <c r="CG1008" s="71"/>
      <c r="CH1008" s="71"/>
      <c r="CI1008" s="71"/>
      <c r="CJ1008" s="71"/>
      <c r="CK1008" s="71"/>
      <c r="CL1008" s="71"/>
      <c r="CM1008" s="71"/>
      <c r="CN1008" s="71"/>
      <c r="CO1008" s="71"/>
      <c r="CP1008" s="71"/>
      <c r="CQ1008" s="71"/>
      <c r="CR1008" s="71"/>
      <c r="CS1008" s="71"/>
      <c r="CT1008" s="71"/>
      <c r="CU1008" s="71"/>
      <c r="CV1008" s="71"/>
      <c r="CW1008" s="71"/>
      <c r="CX1008" s="71"/>
    </row>
    <row r="1009" spans="34:102" x14ac:dyDescent="0.25">
      <c r="AH1009" s="71"/>
      <c r="AI1009" s="71"/>
      <c r="AJ1009" s="71"/>
      <c r="AK1009" s="71"/>
      <c r="AL1009" s="71"/>
      <c r="AM1009" s="71"/>
      <c r="AN1009" s="71"/>
      <c r="AO1009" s="71"/>
      <c r="AP1009" s="71"/>
      <c r="AQ1009" s="71"/>
      <c r="AR1009" s="71"/>
      <c r="AS1009" s="71"/>
      <c r="AT1009" s="71"/>
      <c r="AU1009" s="71"/>
      <c r="AV1009" s="71"/>
      <c r="AW1009" s="71"/>
      <c r="AX1009" s="71"/>
      <c r="AY1009" s="71"/>
      <c r="AZ1009" s="71"/>
      <c r="BA1009" s="71"/>
      <c r="BB1009" s="71"/>
      <c r="BC1009" s="71"/>
      <c r="BD1009" s="71"/>
      <c r="BE1009" s="71"/>
      <c r="BF1009" s="71"/>
      <c r="BG1009" s="71"/>
      <c r="BH1009" s="71"/>
      <c r="BI1009" s="71"/>
      <c r="BJ1009" s="71"/>
      <c r="BK1009" s="71"/>
      <c r="BL1009" s="71"/>
      <c r="BM1009" s="71"/>
      <c r="BN1009" s="71"/>
      <c r="BO1009" s="71"/>
      <c r="BP1009" s="71"/>
      <c r="BQ1009" s="71"/>
      <c r="BR1009" s="71"/>
      <c r="BS1009" s="71"/>
      <c r="BT1009" s="71"/>
      <c r="BU1009" s="71"/>
      <c r="BV1009" s="71"/>
      <c r="BW1009" s="71"/>
      <c r="BX1009" s="71"/>
      <c r="BY1009" s="71"/>
      <c r="BZ1009" s="71"/>
      <c r="CA1009" s="71"/>
      <c r="CB1009" s="71"/>
      <c r="CC1009" s="71"/>
      <c r="CD1009" s="71"/>
      <c r="CE1009" s="71"/>
      <c r="CF1009" s="71"/>
      <c r="CG1009" s="71"/>
      <c r="CH1009" s="71"/>
      <c r="CI1009" s="71"/>
      <c r="CJ1009" s="71"/>
      <c r="CK1009" s="71"/>
      <c r="CL1009" s="71"/>
      <c r="CM1009" s="71"/>
      <c r="CN1009" s="71"/>
      <c r="CO1009" s="71"/>
      <c r="CP1009" s="71"/>
      <c r="CQ1009" s="71"/>
      <c r="CR1009" s="71"/>
      <c r="CS1009" s="71"/>
      <c r="CT1009" s="71"/>
      <c r="CU1009" s="71"/>
      <c r="CV1009" s="71"/>
      <c r="CW1009" s="71"/>
      <c r="CX1009" s="71"/>
    </row>
    <row r="1010" spans="34:102" x14ac:dyDescent="0.25">
      <c r="AH1010" s="71"/>
      <c r="AI1010" s="71"/>
      <c r="AJ1010" s="71"/>
      <c r="AK1010" s="71"/>
      <c r="AL1010" s="71"/>
      <c r="AM1010" s="71"/>
      <c r="AN1010" s="71"/>
      <c r="AO1010" s="71"/>
      <c r="AP1010" s="71"/>
      <c r="AQ1010" s="71"/>
      <c r="AR1010" s="71"/>
      <c r="AS1010" s="71"/>
      <c r="AT1010" s="71"/>
      <c r="AU1010" s="71"/>
      <c r="AV1010" s="71"/>
      <c r="AW1010" s="71"/>
      <c r="AX1010" s="71"/>
      <c r="AY1010" s="71"/>
      <c r="AZ1010" s="71"/>
      <c r="BA1010" s="71"/>
      <c r="BB1010" s="71"/>
      <c r="BC1010" s="71"/>
      <c r="BD1010" s="71"/>
      <c r="BE1010" s="71"/>
      <c r="BF1010" s="71"/>
      <c r="BG1010" s="71"/>
      <c r="BH1010" s="71"/>
      <c r="BI1010" s="71"/>
      <c r="BJ1010" s="71"/>
      <c r="BK1010" s="71"/>
      <c r="BL1010" s="71"/>
      <c r="BM1010" s="71"/>
      <c r="BN1010" s="71"/>
      <c r="BO1010" s="71"/>
      <c r="BP1010" s="71"/>
      <c r="BQ1010" s="71"/>
      <c r="BR1010" s="71"/>
      <c r="BS1010" s="71"/>
      <c r="BT1010" s="71"/>
      <c r="BU1010" s="71"/>
      <c r="BV1010" s="71"/>
      <c r="BW1010" s="71"/>
      <c r="BX1010" s="71"/>
      <c r="BY1010" s="71"/>
      <c r="BZ1010" s="71"/>
      <c r="CA1010" s="71"/>
      <c r="CB1010" s="71"/>
      <c r="CC1010" s="71"/>
      <c r="CD1010" s="71"/>
      <c r="CE1010" s="71"/>
      <c r="CF1010" s="71"/>
      <c r="CG1010" s="71"/>
      <c r="CH1010" s="71"/>
      <c r="CI1010" s="71"/>
      <c r="CJ1010" s="71"/>
      <c r="CK1010" s="71"/>
      <c r="CL1010" s="71"/>
      <c r="CM1010" s="71"/>
      <c r="CN1010" s="71"/>
      <c r="CO1010" s="71"/>
      <c r="CP1010" s="71"/>
      <c r="CQ1010" s="71"/>
      <c r="CR1010" s="71"/>
      <c r="CS1010" s="71"/>
      <c r="CT1010" s="71"/>
      <c r="CU1010" s="71"/>
      <c r="CV1010" s="71"/>
      <c r="CW1010" s="71"/>
      <c r="CX1010" s="71"/>
    </row>
    <row r="1011" spans="34:102" x14ac:dyDescent="0.25">
      <c r="AH1011" s="71"/>
      <c r="AI1011" s="71"/>
      <c r="AJ1011" s="71"/>
      <c r="AK1011" s="71"/>
      <c r="AL1011" s="71"/>
      <c r="AM1011" s="71"/>
      <c r="AN1011" s="71"/>
      <c r="AO1011" s="71"/>
      <c r="AP1011" s="71"/>
      <c r="AQ1011" s="71"/>
      <c r="AR1011" s="71"/>
      <c r="AS1011" s="71"/>
      <c r="AT1011" s="71"/>
      <c r="AU1011" s="71"/>
      <c r="AV1011" s="71"/>
      <c r="AW1011" s="71"/>
      <c r="AX1011" s="71"/>
      <c r="AY1011" s="71"/>
      <c r="AZ1011" s="71"/>
      <c r="BA1011" s="71"/>
      <c r="BB1011" s="71"/>
      <c r="BC1011" s="71"/>
      <c r="BD1011" s="71"/>
      <c r="BE1011" s="71"/>
      <c r="BF1011" s="71"/>
      <c r="BG1011" s="71"/>
      <c r="BH1011" s="71"/>
      <c r="BI1011" s="71"/>
      <c r="BJ1011" s="71"/>
      <c r="BK1011" s="71"/>
      <c r="BL1011" s="71"/>
      <c r="BM1011" s="71"/>
      <c r="BN1011" s="71"/>
      <c r="BO1011" s="71"/>
      <c r="BP1011" s="71"/>
      <c r="BQ1011" s="71"/>
      <c r="BR1011" s="71"/>
      <c r="BS1011" s="71"/>
      <c r="BT1011" s="71"/>
      <c r="BU1011" s="71"/>
      <c r="BV1011" s="71"/>
      <c r="BW1011" s="71"/>
      <c r="BX1011" s="71"/>
      <c r="BY1011" s="71"/>
      <c r="BZ1011" s="71"/>
      <c r="CA1011" s="71"/>
      <c r="CB1011" s="71"/>
      <c r="CC1011" s="71"/>
      <c r="CD1011" s="71"/>
      <c r="CE1011" s="71"/>
      <c r="CF1011" s="71"/>
      <c r="CG1011" s="71"/>
      <c r="CH1011" s="71"/>
      <c r="CI1011" s="71"/>
      <c r="CJ1011" s="71"/>
      <c r="CK1011" s="71"/>
      <c r="CL1011" s="71"/>
      <c r="CM1011" s="71"/>
      <c r="CN1011" s="71"/>
      <c r="CO1011" s="71"/>
      <c r="CP1011" s="71"/>
      <c r="CQ1011" s="71"/>
      <c r="CR1011" s="71"/>
      <c r="CS1011" s="71"/>
      <c r="CT1011" s="71"/>
      <c r="CU1011" s="71"/>
      <c r="CV1011" s="71"/>
      <c r="CW1011" s="71"/>
      <c r="CX1011" s="71"/>
    </row>
    <row r="1012" spans="34:102" x14ac:dyDescent="0.25">
      <c r="AH1012" s="71"/>
      <c r="AI1012" s="71"/>
      <c r="AJ1012" s="71"/>
      <c r="AK1012" s="71"/>
      <c r="AL1012" s="71"/>
      <c r="AM1012" s="71"/>
      <c r="AN1012" s="71"/>
      <c r="AO1012" s="71"/>
      <c r="AP1012" s="71"/>
      <c r="AQ1012" s="71"/>
      <c r="AR1012" s="71"/>
      <c r="AS1012" s="71"/>
      <c r="AT1012" s="71"/>
      <c r="AU1012" s="71"/>
      <c r="AV1012" s="71"/>
      <c r="AW1012" s="71"/>
      <c r="AX1012" s="71"/>
      <c r="AY1012" s="71"/>
      <c r="AZ1012" s="71"/>
      <c r="BA1012" s="71"/>
      <c r="BB1012" s="71"/>
      <c r="BC1012" s="71"/>
      <c r="BD1012" s="71"/>
      <c r="BE1012" s="71"/>
      <c r="BF1012" s="71"/>
      <c r="BG1012" s="71"/>
      <c r="BH1012" s="71"/>
      <c r="BI1012" s="71"/>
      <c r="BJ1012" s="71"/>
      <c r="BK1012" s="71"/>
      <c r="BL1012" s="71"/>
      <c r="BM1012" s="71"/>
      <c r="BN1012" s="71"/>
      <c r="BO1012" s="71"/>
      <c r="BP1012" s="71"/>
      <c r="BQ1012" s="71"/>
      <c r="BR1012" s="71"/>
      <c r="BS1012" s="71"/>
      <c r="BT1012" s="71"/>
      <c r="BU1012" s="71"/>
      <c r="BV1012" s="71"/>
      <c r="BW1012" s="71"/>
      <c r="BX1012" s="71"/>
      <c r="BY1012" s="71"/>
      <c r="BZ1012" s="71"/>
      <c r="CA1012" s="71"/>
      <c r="CB1012" s="71"/>
      <c r="CC1012" s="71"/>
      <c r="CD1012" s="71"/>
      <c r="CE1012" s="71"/>
      <c r="CF1012" s="71"/>
      <c r="CG1012" s="71"/>
      <c r="CH1012" s="71"/>
      <c r="CI1012" s="71"/>
      <c r="CJ1012" s="71"/>
      <c r="CK1012" s="71"/>
      <c r="CL1012" s="71"/>
      <c r="CM1012" s="71"/>
      <c r="CN1012" s="71"/>
      <c r="CO1012" s="71"/>
      <c r="CP1012" s="71"/>
      <c r="CQ1012" s="71"/>
      <c r="CR1012" s="71"/>
      <c r="CS1012" s="71"/>
      <c r="CT1012" s="71"/>
      <c r="CU1012" s="71"/>
      <c r="CV1012" s="71"/>
      <c r="CW1012" s="71"/>
      <c r="CX1012" s="71"/>
    </row>
    <row r="1013" spans="34:102" x14ac:dyDescent="0.25">
      <c r="AH1013" s="71"/>
      <c r="AI1013" s="71"/>
      <c r="AJ1013" s="71"/>
      <c r="AK1013" s="71"/>
      <c r="AL1013" s="71"/>
      <c r="AM1013" s="71"/>
      <c r="AN1013" s="71"/>
      <c r="AO1013" s="71"/>
      <c r="AP1013" s="71"/>
      <c r="AQ1013" s="71"/>
      <c r="AR1013" s="71"/>
      <c r="AS1013" s="71"/>
      <c r="AT1013" s="71"/>
      <c r="AU1013" s="71"/>
      <c r="AV1013" s="71"/>
      <c r="AW1013" s="71"/>
      <c r="AX1013" s="71"/>
      <c r="AY1013" s="71"/>
      <c r="AZ1013" s="71"/>
      <c r="BA1013" s="71"/>
      <c r="BB1013" s="71"/>
      <c r="BC1013" s="71"/>
      <c r="BD1013" s="71"/>
      <c r="BE1013" s="71"/>
      <c r="BF1013" s="71"/>
      <c r="BG1013" s="71"/>
      <c r="BH1013" s="71"/>
      <c r="BI1013" s="71"/>
      <c r="BJ1013" s="71"/>
      <c r="BK1013" s="71"/>
      <c r="BL1013" s="71"/>
      <c r="BM1013" s="71"/>
      <c r="BN1013" s="71"/>
      <c r="BO1013" s="71"/>
      <c r="BP1013" s="71"/>
      <c r="BQ1013" s="71"/>
      <c r="BR1013" s="71"/>
      <c r="BS1013" s="71"/>
      <c r="BT1013" s="71"/>
      <c r="BU1013" s="71"/>
      <c r="BV1013" s="71"/>
      <c r="BW1013" s="71"/>
      <c r="BX1013" s="71"/>
      <c r="BY1013" s="71"/>
      <c r="BZ1013" s="71"/>
      <c r="CA1013" s="71"/>
      <c r="CB1013" s="71"/>
      <c r="CC1013" s="71"/>
      <c r="CD1013" s="71"/>
      <c r="CE1013" s="71"/>
      <c r="CF1013" s="71"/>
      <c r="CG1013" s="71"/>
      <c r="CH1013" s="71"/>
      <c r="CI1013" s="71"/>
      <c r="CJ1013" s="71"/>
      <c r="CK1013" s="71"/>
      <c r="CL1013" s="71"/>
      <c r="CM1013" s="71"/>
      <c r="CN1013" s="71"/>
      <c r="CO1013" s="71"/>
      <c r="CP1013" s="71"/>
      <c r="CQ1013" s="71"/>
      <c r="CR1013" s="71"/>
      <c r="CS1013" s="71"/>
      <c r="CT1013" s="71"/>
      <c r="CU1013" s="71"/>
      <c r="CV1013" s="71"/>
      <c r="CW1013" s="71"/>
      <c r="CX1013" s="71"/>
    </row>
    <row r="1014" spans="34:102" x14ac:dyDescent="0.25">
      <c r="AH1014" s="71"/>
      <c r="AI1014" s="71"/>
      <c r="AJ1014" s="71"/>
      <c r="AK1014" s="71"/>
      <c r="AL1014" s="71"/>
      <c r="AM1014" s="71"/>
      <c r="AN1014" s="71"/>
      <c r="AO1014" s="71"/>
      <c r="AP1014" s="71"/>
      <c r="AQ1014" s="71"/>
      <c r="AR1014" s="71"/>
      <c r="AS1014" s="71"/>
      <c r="AT1014" s="71"/>
      <c r="AU1014" s="71"/>
      <c r="AV1014" s="71"/>
      <c r="AW1014" s="71"/>
      <c r="AX1014" s="71"/>
      <c r="AY1014" s="71"/>
      <c r="AZ1014" s="71"/>
      <c r="BA1014" s="71"/>
      <c r="BB1014" s="71"/>
      <c r="BC1014" s="71"/>
      <c r="BD1014" s="71"/>
      <c r="BE1014" s="71"/>
      <c r="BF1014" s="71"/>
      <c r="BG1014" s="71"/>
      <c r="BH1014" s="71"/>
      <c r="BI1014" s="71"/>
      <c r="BJ1014" s="71"/>
      <c r="BK1014" s="71"/>
      <c r="BL1014" s="71"/>
      <c r="BM1014" s="71"/>
      <c r="BN1014" s="71"/>
      <c r="BO1014" s="71"/>
      <c r="BP1014" s="71"/>
      <c r="BQ1014" s="71"/>
      <c r="BR1014" s="71"/>
      <c r="BS1014" s="71"/>
      <c r="BT1014" s="71"/>
      <c r="BU1014" s="71"/>
      <c r="BV1014" s="71"/>
      <c r="BW1014" s="71"/>
      <c r="BX1014" s="71"/>
      <c r="BY1014" s="71"/>
      <c r="BZ1014" s="71"/>
      <c r="CA1014" s="71"/>
      <c r="CB1014" s="71"/>
      <c r="CC1014" s="71"/>
      <c r="CD1014" s="71"/>
      <c r="CE1014" s="71"/>
      <c r="CF1014" s="71"/>
      <c r="CG1014" s="71"/>
      <c r="CH1014" s="71"/>
      <c r="CI1014" s="71"/>
      <c r="CJ1014" s="71"/>
      <c r="CK1014" s="71"/>
      <c r="CL1014" s="71"/>
      <c r="CM1014" s="71"/>
      <c r="CN1014" s="71"/>
      <c r="CO1014" s="71"/>
      <c r="CP1014" s="71"/>
      <c r="CQ1014" s="71"/>
      <c r="CR1014" s="71"/>
      <c r="CS1014" s="71"/>
      <c r="CT1014" s="71"/>
      <c r="CU1014" s="71"/>
      <c r="CV1014" s="71"/>
      <c r="CW1014" s="71"/>
      <c r="CX1014" s="71"/>
    </row>
    <row r="1015" spans="34:102" x14ac:dyDescent="0.25">
      <c r="AH1015" s="71"/>
      <c r="AI1015" s="71"/>
      <c r="AJ1015" s="71"/>
      <c r="AK1015" s="71"/>
      <c r="AL1015" s="71"/>
      <c r="AM1015" s="71"/>
      <c r="AN1015" s="71"/>
      <c r="AO1015" s="71"/>
      <c r="AP1015" s="71"/>
      <c r="AQ1015" s="71"/>
      <c r="AR1015" s="71"/>
      <c r="AS1015" s="71"/>
      <c r="AT1015" s="71"/>
      <c r="AU1015" s="71"/>
      <c r="AV1015" s="71"/>
      <c r="AW1015" s="71"/>
      <c r="AX1015" s="71"/>
      <c r="AY1015" s="71"/>
      <c r="AZ1015" s="71"/>
      <c r="BA1015" s="71"/>
      <c r="BB1015" s="71"/>
      <c r="BC1015" s="71"/>
      <c r="BD1015" s="71"/>
      <c r="BE1015" s="71"/>
      <c r="BF1015" s="71"/>
      <c r="BG1015" s="71"/>
      <c r="BH1015" s="71"/>
      <c r="BI1015" s="71"/>
      <c r="BJ1015" s="71"/>
      <c r="BK1015" s="71"/>
      <c r="BL1015" s="71"/>
      <c r="BM1015" s="71"/>
      <c r="BN1015" s="71"/>
      <c r="BO1015" s="71"/>
      <c r="BP1015" s="71"/>
      <c r="BQ1015" s="71"/>
      <c r="BR1015" s="71"/>
      <c r="BS1015" s="71"/>
      <c r="BT1015" s="71"/>
      <c r="BU1015" s="71"/>
      <c r="BV1015" s="71"/>
      <c r="BW1015" s="71"/>
      <c r="BX1015" s="71"/>
      <c r="BY1015" s="71"/>
      <c r="BZ1015" s="71"/>
      <c r="CA1015" s="71"/>
      <c r="CB1015" s="71"/>
      <c r="CC1015" s="71"/>
      <c r="CD1015" s="71"/>
      <c r="CE1015" s="71"/>
      <c r="CF1015" s="71"/>
      <c r="CG1015" s="71"/>
      <c r="CH1015" s="71"/>
      <c r="CI1015" s="71"/>
      <c r="CJ1015" s="71"/>
      <c r="CK1015" s="71"/>
      <c r="CL1015" s="71"/>
      <c r="CM1015" s="71"/>
      <c r="CN1015" s="71"/>
      <c r="CO1015" s="71"/>
      <c r="CP1015" s="71"/>
      <c r="CQ1015" s="71"/>
      <c r="CR1015" s="71"/>
      <c r="CS1015" s="71"/>
      <c r="CT1015" s="71"/>
      <c r="CU1015" s="71"/>
      <c r="CV1015" s="71"/>
      <c r="CW1015" s="71"/>
      <c r="CX1015" s="71"/>
    </row>
    <row r="1016" spans="34:102" x14ac:dyDescent="0.25">
      <c r="AH1016" s="71"/>
      <c r="AI1016" s="71"/>
      <c r="AJ1016" s="71"/>
      <c r="AK1016" s="71"/>
      <c r="AL1016" s="71"/>
      <c r="AM1016" s="71"/>
      <c r="AN1016" s="71"/>
      <c r="AO1016" s="71"/>
      <c r="AP1016" s="71"/>
      <c r="AQ1016" s="71"/>
      <c r="AR1016" s="71"/>
      <c r="AS1016" s="71"/>
      <c r="AT1016" s="71"/>
      <c r="AU1016" s="71"/>
      <c r="AV1016" s="71"/>
      <c r="AW1016" s="71"/>
      <c r="AX1016" s="71"/>
      <c r="AY1016" s="71"/>
      <c r="AZ1016" s="71"/>
      <c r="BA1016" s="71"/>
      <c r="BB1016" s="71"/>
      <c r="BC1016" s="71"/>
      <c r="BD1016" s="71"/>
      <c r="BE1016" s="71"/>
      <c r="BF1016" s="71"/>
      <c r="BG1016" s="71"/>
      <c r="BH1016" s="71"/>
      <c r="BI1016" s="71"/>
      <c r="BJ1016" s="71"/>
      <c r="BK1016" s="71"/>
      <c r="BL1016" s="71"/>
      <c r="BM1016" s="71"/>
      <c r="BN1016" s="71"/>
      <c r="BO1016" s="71"/>
      <c r="BP1016" s="71"/>
      <c r="BQ1016" s="71"/>
      <c r="BR1016" s="71"/>
      <c r="BS1016" s="71"/>
      <c r="BT1016" s="71"/>
      <c r="BU1016" s="71"/>
      <c r="BV1016" s="71"/>
      <c r="BW1016" s="71"/>
      <c r="BX1016" s="71"/>
      <c r="BY1016" s="71"/>
      <c r="BZ1016" s="71"/>
      <c r="CA1016" s="71"/>
      <c r="CB1016" s="71"/>
      <c r="CC1016" s="71"/>
      <c r="CD1016" s="71"/>
      <c r="CE1016" s="71"/>
      <c r="CF1016" s="71"/>
      <c r="CG1016" s="71"/>
      <c r="CH1016" s="71"/>
      <c r="CI1016" s="71"/>
      <c r="CJ1016" s="71"/>
      <c r="CK1016" s="71"/>
      <c r="CL1016" s="71"/>
      <c r="CM1016" s="71"/>
      <c r="CN1016" s="71"/>
      <c r="CO1016" s="71"/>
      <c r="CP1016" s="71"/>
      <c r="CQ1016" s="71"/>
      <c r="CR1016" s="71"/>
      <c r="CS1016" s="71"/>
      <c r="CT1016" s="71"/>
      <c r="CU1016" s="71"/>
      <c r="CV1016" s="71"/>
      <c r="CW1016" s="71"/>
      <c r="CX1016" s="71"/>
    </row>
    <row r="1017" spans="34:102" x14ac:dyDescent="0.25">
      <c r="AH1017" s="71"/>
      <c r="AI1017" s="71"/>
      <c r="AJ1017" s="71"/>
      <c r="AK1017" s="71"/>
      <c r="AL1017" s="71"/>
      <c r="AM1017" s="71"/>
      <c r="AN1017" s="71"/>
      <c r="AO1017" s="71"/>
      <c r="AP1017" s="71"/>
      <c r="AQ1017" s="71"/>
      <c r="AR1017" s="71"/>
      <c r="AS1017" s="71"/>
      <c r="AT1017" s="71"/>
      <c r="AU1017" s="71"/>
      <c r="AV1017" s="71"/>
      <c r="AW1017" s="71"/>
      <c r="AX1017" s="71"/>
      <c r="AY1017" s="71"/>
      <c r="AZ1017" s="71"/>
      <c r="BA1017" s="71"/>
      <c r="BB1017" s="71"/>
      <c r="BC1017" s="71"/>
      <c r="BD1017" s="71"/>
      <c r="BE1017" s="71"/>
      <c r="BF1017" s="71"/>
      <c r="BG1017" s="71"/>
      <c r="BH1017" s="71"/>
      <c r="BI1017" s="71"/>
      <c r="BJ1017" s="71"/>
      <c r="BK1017" s="71"/>
      <c r="BL1017" s="71"/>
      <c r="BM1017" s="71"/>
      <c r="BN1017" s="71"/>
      <c r="BO1017" s="71"/>
      <c r="BP1017" s="71"/>
      <c r="BQ1017" s="71"/>
      <c r="BR1017" s="71"/>
      <c r="BS1017" s="71"/>
      <c r="BT1017" s="71"/>
      <c r="BU1017" s="71"/>
      <c r="BV1017" s="71"/>
      <c r="BW1017" s="71"/>
      <c r="BX1017" s="71"/>
      <c r="BY1017" s="71"/>
      <c r="BZ1017" s="71"/>
      <c r="CA1017" s="71"/>
      <c r="CB1017" s="71"/>
      <c r="CC1017" s="71"/>
      <c r="CD1017" s="71"/>
      <c r="CE1017" s="71"/>
      <c r="CF1017" s="71"/>
      <c r="CG1017" s="71"/>
      <c r="CH1017" s="71"/>
      <c r="CI1017" s="71"/>
      <c r="CJ1017" s="71"/>
      <c r="CK1017" s="71"/>
      <c r="CL1017" s="71"/>
      <c r="CM1017" s="71"/>
      <c r="CN1017" s="71"/>
      <c r="CO1017" s="71"/>
      <c r="CP1017" s="71"/>
      <c r="CQ1017" s="71"/>
      <c r="CR1017" s="71"/>
      <c r="CS1017" s="71"/>
      <c r="CT1017" s="71"/>
      <c r="CU1017" s="71"/>
      <c r="CV1017" s="71"/>
      <c r="CW1017" s="71"/>
      <c r="CX1017" s="71"/>
    </row>
    <row r="1018" spans="34:102" x14ac:dyDescent="0.25">
      <c r="AH1018" s="71"/>
      <c r="AI1018" s="71"/>
      <c r="AJ1018" s="71"/>
      <c r="AK1018" s="71"/>
      <c r="AL1018" s="71"/>
      <c r="AM1018" s="71"/>
      <c r="AN1018" s="71"/>
      <c r="AO1018" s="71"/>
      <c r="AP1018" s="71"/>
      <c r="AQ1018" s="71"/>
      <c r="AR1018" s="71"/>
      <c r="AS1018" s="71"/>
      <c r="AT1018" s="71"/>
      <c r="AU1018" s="71"/>
      <c r="AV1018" s="71"/>
      <c r="AW1018" s="71"/>
      <c r="AX1018" s="71"/>
      <c r="AY1018" s="71"/>
      <c r="AZ1018" s="71"/>
      <c r="BA1018" s="71"/>
      <c r="BB1018" s="71"/>
      <c r="BC1018" s="71"/>
      <c r="BD1018" s="71"/>
      <c r="BE1018" s="71"/>
      <c r="BF1018" s="71"/>
      <c r="BG1018" s="71"/>
      <c r="BH1018" s="71"/>
      <c r="BI1018" s="71"/>
      <c r="BJ1018" s="71"/>
      <c r="BK1018" s="71"/>
      <c r="BL1018" s="71"/>
      <c r="BM1018" s="71"/>
      <c r="BN1018" s="71"/>
      <c r="BO1018" s="71"/>
      <c r="BP1018" s="71"/>
      <c r="BQ1018" s="71"/>
      <c r="BR1018" s="71"/>
      <c r="BS1018" s="71"/>
      <c r="BT1018" s="71"/>
      <c r="BU1018" s="71"/>
      <c r="BV1018" s="71"/>
      <c r="BW1018" s="71"/>
      <c r="BX1018" s="71"/>
      <c r="BY1018" s="71"/>
      <c r="BZ1018" s="71"/>
      <c r="CA1018" s="71"/>
      <c r="CB1018" s="71"/>
      <c r="CC1018" s="71"/>
      <c r="CD1018" s="71"/>
      <c r="CE1018" s="71"/>
      <c r="CF1018" s="71"/>
      <c r="CG1018" s="71"/>
      <c r="CH1018" s="71"/>
      <c r="CI1018" s="71"/>
      <c r="CJ1018" s="71"/>
      <c r="CK1018" s="71"/>
      <c r="CL1018" s="71"/>
      <c r="CM1018" s="71"/>
      <c r="CN1018" s="71"/>
      <c r="CO1018" s="71"/>
      <c r="CP1018" s="71"/>
      <c r="CQ1018" s="71"/>
      <c r="CR1018" s="71"/>
      <c r="CS1018" s="71"/>
      <c r="CT1018" s="71"/>
      <c r="CU1018" s="71"/>
      <c r="CV1018" s="71"/>
      <c r="CW1018" s="71"/>
      <c r="CX1018" s="71"/>
    </row>
    <row r="1019" spans="34:102" x14ac:dyDescent="0.25">
      <c r="AH1019" s="71"/>
      <c r="AI1019" s="71"/>
      <c r="AJ1019" s="71"/>
      <c r="AK1019" s="71"/>
      <c r="AL1019" s="71"/>
      <c r="AM1019" s="71"/>
      <c r="AN1019" s="71"/>
      <c r="AO1019" s="71"/>
      <c r="AP1019" s="71"/>
      <c r="AQ1019" s="71"/>
      <c r="AR1019" s="71"/>
      <c r="AS1019" s="71"/>
      <c r="AT1019" s="71"/>
      <c r="AU1019" s="71"/>
      <c r="AV1019" s="71"/>
      <c r="AW1019" s="71"/>
      <c r="AX1019" s="71"/>
      <c r="AY1019" s="71"/>
      <c r="AZ1019" s="71"/>
      <c r="BA1019" s="71"/>
      <c r="BB1019" s="71"/>
      <c r="BC1019" s="71"/>
      <c r="BD1019" s="71"/>
      <c r="BE1019" s="71"/>
      <c r="BF1019" s="71"/>
      <c r="BG1019" s="71"/>
      <c r="BH1019" s="71"/>
      <c r="BI1019" s="71"/>
      <c r="BJ1019" s="71"/>
      <c r="BK1019" s="71"/>
      <c r="BL1019" s="71"/>
      <c r="BM1019" s="71"/>
      <c r="BN1019" s="71"/>
      <c r="BO1019" s="71"/>
      <c r="BP1019" s="71"/>
      <c r="BQ1019" s="71"/>
      <c r="BR1019" s="71"/>
      <c r="BS1019" s="71"/>
      <c r="BT1019" s="71"/>
      <c r="BU1019" s="71"/>
      <c r="BV1019" s="71"/>
      <c r="BW1019" s="71"/>
      <c r="BX1019" s="71"/>
      <c r="BY1019" s="71"/>
      <c r="BZ1019" s="71"/>
      <c r="CA1019" s="71"/>
      <c r="CB1019" s="71"/>
      <c r="CC1019" s="71"/>
      <c r="CD1019" s="71"/>
      <c r="CE1019" s="71"/>
      <c r="CF1019" s="71"/>
      <c r="CG1019" s="71"/>
      <c r="CH1019" s="71"/>
      <c r="CI1019" s="71"/>
      <c r="CJ1019" s="71"/>
      <c r="CK1019" s="71"/>
      <c r="CL1019" s="71"/>
      <c r="CM1019" s="71"/>
      <c r="CN1019" s="71"/>
      <c r="CO1019" s="71"/>
      <c r="CP1019" s="71"/>
      <c r="CQ1019" s="71"/>
      <c r="CR1019" s="71"/>
      <c r="CS1019" s="71"/>
      <c r="CT1019" s="71"/>
      <c r="CU1019" s="71"/>
      <c r="CV1019" s="71"/>
      <c r="CW1019" s="71"/>
      <c r="CX1019" s="71"/>
    </row>
    <row r="1020" spans="34:102" x14ac:dyDescent="0.25">
      <c r="AH1020" s="71"/>
      <c r="AI1020" s="71"/>
      <c r="AJ1020" s="71"/>
      <c r="AK1020" s="71"/>
      <c r="AL1020" s="71"/>
      <c r="AM1020" s="71"/>
      <c r="AN1020" s="71"/>
      <c r="AO1020" s="71"/>
      <c r="AP1020" s="71"/>
      <c r="AQ1020" s="71"/>
      <c r="AR1020" s="71"/>
      <c r="AS1020" s="71"/>
      <c r="AT1020" s="71"/>
      <c r="AU1020" s="71"/>
      <c r="AV1020" s="71"/>
      <c r="AW1020" s="71"/>
      <c r="AX1020" s="71"/>
      <c r="AY1020" s="71"/>
      <c r="AZ1020" s="71"/>
      <c r="BA1020" s="71"/>
      <c r="BB1020" s="71"/>
      <c r="BC1020" s="71"/>
      <c r="BD1020" s="71"/>
      <c r="BE1020" s="71"/>
      <c r="BF1020" s="71"/>
      <c r="BG1020" s="71"/>
      <c r="BH1020" s="71"/>
      <c r="BI1020" s="71"/>
      <c r="BJ1020" s="71"/>
      <c r="BK1020" s="71"/>
      <c r="BL1020" s="71"/>
      <c r="BM1020" s="71"/>
      <c r="BN1020" s="71"/>
      <c r="BO1020" s="71"/>
      <c r="BP1020" s="71"/>
      <c r="BQ1020" s="71"/>
      <c r="BR1020" s="71"/>
      <c r="BS1020" s="71"/>
      <c r="BT1020" s="71"/>
      <c r="BU1020" s="71"/>
      <c r="BV1020" s="71"/>
      <c r="BW1020" s="71"/>
      <c r="BX1020" s="71"/>
      <c r="BY1020" s="71"/>
      <c r="BZ1020" s="71"/>
      <c r="CA1020" s="71"/>
      <c r="CB1020" s="71"/>
      <c r="CC1020" s="71"/>
      <c r="CD1020" s="71"/>
      <c r="CE1020" s="71"/>
      <c r="CF1020" s="71"/>
      <c r="CG1020" s="71"/>
      <c r="CH1020" s="71"/>
      <c r="CI1020" s="71"/>
      <c r="CJ1020" s="71"/>
      <c r="CK1020" s="71"/>
      <c r="CL1020" s="71"/>
      <c r="CM1020" s="71"/>
      <c r="CN1020" s="71"/>
      <c r="CO1020" s="71"/>
      <c r="CP1020" s="71"/>
      <c r="CQ1020" s="71"/>
      <c r="CR1020" s="71"/>
      <c r="CS1020" s="71"/>
      <c r="CT1020" s="71"/>
      <c r="CU1020" s="71"/>
      <c r="CV1020" s="71"/>
      <c r="CW1020" s="71"/>
      <c r="CX1020" s="71"/>
    </row>
    <row r="1021" spans="34:102" x14ac:dyDescent="0.25">
      <c r="AH1021" s="71"/>
      <c r="AI1021" s="71"/>
      <c r="AJ1021" s="71"/>
      <c r="AK1021" s="71"/>
      <c r="AL1021" s="71"/>
      <c r="AM1021" s="71"/>
      <c r="AN1021" s="71"/>
      <c r="AO1021" s="71"/>
      <c r="AP1021" s="71"/>
      <c r="AQ1021" s="71"/>
      <c r="AR1021" s="71"/>
      <c r="AS1021" s="71"/>
      <c r="AT1021" s="71"/>
      <c r="AU1021" s="71"/>
      <c r="AV1021" s="71"/>
      <c r="AW1021" s="71"/>
      <c r="AX1021" s="71"/>
      <c r="AY1021" s="71"/>
      <c r="AZ1021" s="71"/>
      <c r="BA1021" s="71"/>
      <c r="BB1021" s="71"/>
      <c r="BC1021" s="71"/>
      <c r="BD1021" s="71"/>
      <c r="BE1021" s="71"/>
      <c r="BF1021" s="71"/>
      <c r="BG1021" s="71"/>
      <c r="BH1021" s="71"/>
      <c r="BI1021" s="71"/>
      <c r="BJ1021" s="71"/>
      <c r="BK1021" s="71"/>
      <c r="BL1021" s="71"/>
      <c r="BM1021" s="71"/>
      <c r="BN1021" s="71"/>
      <c r="BO1021" s="71"/>
      <c r="BP1021" s="71"/>
      <c r="BQ1021" s="71"/>
      <c r="BR1021" s="71"/>
      <c r="BS1021" s="71"/>
      <c r="BT1021" s="71"/>
      <c r="BU1021" s="71"/>
      <c r="BV1021" s="71"/>
      <c r="BW1021" s="71"/>
      <c r="BX1021" s="71"/>
      <c r="BY1021" s="71"/>
      <c r="BZ1021" s="71"/>
      <c r="CA1021" s="71"/>
      <c r="CB1021" s="71"/>
      <c r="CC1021" s="71"/>
      <c r="CD1021" s="71"/>
      <c r="CE1021" s="71"/>
      <c r="CF1021" s="71"/>
      <c r="CG1021" s="71"/>
      <c r="CH1021" s="71"/>
      <c r="CI1021" s="71"/>
      <c r="CJ1021" s="71"/>
      <c r="CK1021" s="71"/>
      <c r="CL1021" s="71"/>
      <c r="CM1021" s="71"/>
      <c r="CN1021" s="71"/>
      <c r="CO1021" s="71"/>
      <c r="CP1021" s="71"/>
      <c r="CQ1021" s="71"/>
      <c r="CR1021" s="71"/>
      <c r="CS1021" s="71"/>
      <c r="CT1021" s="71"/>
      <c r="CU1021" s="71"/>
      <c r="CV1021" s="71"/>
      <c r="CW1021" s="71"/>
      <c r="CX1021" s="71"/>
    </row>
  </sheetData>
  <dataConsolidate/>
  <mergeCells count="22">
    <mergeCell ref="A4:A6"/>
    <mergeCell ref="B4:B6"/>
    <mergeCell ref="E4:E6"/>
    <mergeCell ref="D4:D6"/>
    <mergeCell ref="A12:A13"/>
    <mergeCell ref="E12:E13"/>
    <mergeCell ref="D12:D13"/>
    <mergeCell ref="S4:S6"/>
    <mergeCell ref="F4:F6"/>
    <mergeCell ref="G4:G6"/>
    <mergeCell ref="H4:H6"/>
    <mergeCell ref="K4:K6"/>
    <mergeCell ref="L4:L6"/>
    <mergeCell ref="M4:M6"/>
    <mergeCell ref="M12:M13"/>
    <mergeCell ref="S12:S13"/>
    <mergeCell ref="B12:B13"/>
    <mergeCell ref="F12:F13"/>
    <mergeCell ref="G12:G13"/>
    <mergeCell ref="H12:H13"/>
    <mergeCell ref="L12:L13"/>
    <mergeCell ref="K12:K13"/>
  </mergeCells>
  <conditionalFormatting sqref="Q3">
    <cfRule type="cellIs" dxfId="274" priority="821" operator="equal">
      <formula>"Catastrófico"</formula>
    </cfRule>
    <cfRule type="cellIs" dxfId="273" priority="822" operator="equal">
      <formula>"Mayor"</formula>
    </cfRule>
    <cfRule type="cellIs" dxfId="272" priority="823" operator="equal">
      <formula>"Moderado"</formula>
    </cfRule>
    <cfRule type="cellIs" dxfId="271" priority="824" operator="equal">
      <formula>"Menor"</formula>
    </cfRule>
    <cfRule type="cellIs" dxfId="270" priority="825" operator="equal">
      <formula>"Leve"</formula>
    </cfRule>
  </conditionalFormatting>
  <conditionalFormatting sqref="S3">
    <cfRule type="cellIs" dxfId="269" priority="938" operator="equal">
      <formula>"Extremo"</formula>
    </cfRule>
    <cfRule type="cellIs" dxfId="268" priority="939" operator="equal">
      <formula>"Alto"</formula>
    </cfRule>
    <cfRule type="cellIs" dxfId="267" priority="940" operator="equal">
      <formula>"Moderado"</formula>
    </cfRule>
    <cfRule type="cellIs" dxfId="266" priority="941" operator="equal">
      <formula>"Bajo"</formula>
    </cfRule>
  </conditionalFormatting>
  <conditionalFormatting sqref="AD3">
    <cfRule type="cellIs" dxfId="265" priority="933" operator="equal">
      <formula>"Muy Alta"</formula>
    </cfRule>
    <cfRule type="cellIs" dxfId="264" priority="934" operator="equal">
      <formula>"Alta"</formula>
    </cfRule>
    <cfRule type="cellIs" dxfId="263" priority="935" operator="equal">
      <formula>"Media"</formula>
    </cfRule>
    <cfRule type="cellIs" dxfId="262" priority="936" operator="equal">
      <formula>"Baja"</formula>
    </cfRule>
    <cfRule type="cellIs" dxfId="261" priority="937" operator="equal">
      <formula>"Muy Baja"</formula>
    </cfRule>
  </conditionalFormatting>
  <conditionalFormatting sqref="AF3">
    <cfRule type="cellIs" dxfId="260" priority="928" operator="equal">
      <formula>"Catastrófico"</formula>
    </cfRule>
    <cfRule type="cellIs" dxfId="259" priority="929" operator="equal">
      <formula>"Mayor"</formula>
    </cfRule>
    <cfRule type="cellIs" dxfId="258" priority="930" operator="equal">
      <formula>"Moderado"</formula>
    </cfRule>
    <cfRule type="cellIs" dxfId="257" priority="931" operator="equal">
      <formula>"Menor"</formula>
    </cfRule>
    <cfRule type="cellIs" dxfId="256" priority="932" operator="equal">
      <formula>"Leve"</formula>
    </cfRule>
  </conditionalFormatting>
  <conditionalFormatting sqref="AH3">
    <cfRule type="cellIs" dxfId="255" priority="924" operator="equal">
      <formula>"Extremo"</formula>
    </cfRule>
    <cfRule type="cellIs" dxfId="254" priority="925" operator="equal">
      <formula>"Alto"</formula>
    </cfRule>
    <cfRule type="cellIs" dxfId="253" priority="926" operator="equal">
      <formula>"Moderado"</formula>
    </cfRule>
    <cfRule type="cellIs" dxfId="252" priority="927" operator="equal">
      <formula>"Bajo"</formula>
    </cfRule>
  </conditionalFormatting>
  <conditionalFormatting sqref="P3">
    <cfRule type="containsText" dxfId="251" priority="887" operator="containsText" text="❌">
      <formula>NOT(ISERROR(SEARCH("❌",P3)))</formula>
    </cfRule>
  </conditionalFormatting>
  <conditionalFormatting sqref="E3">
    <cfRule type="containsText" dxfId="250" priority="884" operator="containsText" text="Catastrófico">
      <formula>NOT(ISERROR(SEARCH("Catastrófico",E3)))</formula>
    </cfRule>
    <cfRule type="containsText" dxfId="249" priority="885" operator="containsText" text="Mayor">
      <formula>NOT(ISERROR(SEARCH("Mayor",E3)))</formula>
    </cfRule>
    <cfRule type="cellIs" dxfId="248" priority="886" operator="equal">
      <formula>"Moderado 60%"</formula>
    </cfRule>
  </conditionalFormatting>
  <conditionalFormatting sqref="AQ3">
    <cfRule type="cellIs" dxfId="247" priority="330" operator="equal">
      <formula>"Muy Alta"</formula>
    </cfRule>
    <cfRule type="cellIs" dxfId="246" priority="331" operator="equal">
      <formula>"Alta"</formula>
    </cfRule>
    <cfRule type="cellIs" dxfId="245" priority="332" operator="equal">
      <formula>"Media"</formula>
    </cfRule>
    <cfRule type="cellIs" dxfId="244" priority="333" operator="equal">
      <formula>"Baja"</formula>
    </cfRule>
    <cfRule type="cellIs" dxfId="243" priority="334" operator="equal">
      <formula>"Muy Baja"</formula>
    </cfRule>
  </conditionalFormatting>
  <conditionalFormatting sqref="L3">
    <cfRule type="cellIs" dxfId="242" priority="290" operator="equal">
      <formula>"Muy Alta"</formula>
    </cfRule>
    <cfRule type="cellIs" dxfId="241" priority="291" operator="equal">
      <formula>"Alta"</formula>
    </cfRule>
    <cfRule type="cellIs" dxfId="240" priority="292" operator="equal">
      <formula>"Media"</formula>
    </cfRule>
    <cfRule type="cellIs" dxfId="239" priority="293" operator="equal">
      <formula>"Baja"</formula>
    </cfRule>
    <cfRule type="cellIs" dxfId="238" priority="294" operator="equal">
      <formula>"Muy Baja"</formula>
    </cfRule>
  </conditionalFormatting>
  <conditionalFormatting sqref="E4">
    <cfRule type="containsText" dxfId="237" priority="287" operator="containsText" text="Catastrófico">
      <formula>NOT(ISERROR(SEARCH("Catastrófico",E4)))</formula>
    </cfRule>
    <cfRule type="containsText" dxfId="236" priority="288" operator="containsText" text="Mayor">
      <formula>NOT(ISERROR(SEARCH("Mayor",E4)))</formula>
    </cfRule>
    <cfRule type="cellIs" dxfId="235" priority="289" operator="equal">
      <formula>"Moderado 60%"</formula>
    </cfRule>
  </conditionalFormatting>
  <conditionalFormatting sqref="L4">
    <cfRule type="cellIs" dxfId="234" priority="282" operator="equal">
      <formula>"Muy Alta"</formula>
    </cfRule>
    <cfRule type="cellIs" dxfId="233" priority="283" operator="equal">
      <formula>"Alta"</formula>
    </cfRule>
    <cfRule type="cellIs" dxfId="232" priority="284" operator="equal">
      <formula>"Media"</formula>
    </cfRule>
    <cfRule type="cellIs" dxfId="231" priority="285" operator="equal">
      <formula>"Baja"</formula>
    </cfRule>
    <cfRule type="cellIs" dxfId="230" priority="286" operator="equal">
      <formula>"Muy Baja"</formula>
    </cfRule>
  </conditionalFormatting>
  <conditionalFormatting sqref="Q4">
    <cfRule type="cellIs" dxfId="229" priority="272" operator="equal">
      <formula>"Catastrófico"</formula>
    </cfRule>
    <cfRule type="cellIs" dxfId="228" priority="273" operator="equal">
      <formula>"Mayor"</formula>
    </cfRule>
    <cfRule type="cellIs" dxfId="227" priority="274" operator="equal">
      <formula>"Moderado"</formula>
    </cfRule>
    <cfRule type="cellIs" dxfId="226" priority="275" operator="equal">
      <formula>"Menor"</formula>
    </cfRule>
    <cfRule type="cellIs" dxfId="225" priority="276" operator="equal">
      <formula>"Leve"</formula>
    </cfRule>
  </conditionalFormatting>
  <conditionalFormatting sqref="S4">
    <cfRule type="cellIs" dxfId="224" priority="278" operator="equal">
      <formula>"Extremo"</formula>
    </cfRule>
    <cfRule type="cellIs" dxfId="223" priority="279" operator="equal">
      <formula>"Alto"</formula>
    </cfRule>
    <cfRule type="cellIs" dxfId="222" priority="280" operator="equal">
      <formula>"Moderado"</formula>
    </cfRule>
    <cfRule type="cellIs" dxfId="221" priority="281" operator="equal">
      <formula>"Bajo"</formula>
    </cfRule>
  </conditionalFormatting>
  <conditionalFormatting sqref="P4">
    <cfRule type="containsText" dxfId="220" priority="277" operator="containsText" text="❌">
      <formula>NOT(ISERROR(SEARCH("❌",P4)))</formula>
    </cfRule>
  </conditionalFormatting>
  <conditionalFormatting sqref="AD5:AD6">
    <cfRule type="cellIs" dxfId="219" priority="267" operator="equal">
      <formula>"Muy Alta"</formula>
    </cfRule>
    <cfRule type="cellIs" dxfId="218" priority="268" operator="equal">
      <formula>"Alta"</formula>
    </cfRule>
    <cfRule type="cellIs" dxfId="217" priority="269" operator="equal">
      <formula>"Media"</formula>
    </cfRule>
    <cfRule type="cellIs" dxfId="216" priority="270" operator="equal">
      <formula>"Baja"</formula>
    </cfRule>
    <cfRule type="cellIs" dxfId="215" priority="271" operator="equal">
      <formula>"Muy Baja"</formula>
    </cfRule>
  </conditionalFormatting>
  <conditionalFormatting sqref="AF5:AF6">
    <cfRule type="cellIs" dxfId="214" priority="262" operator="equal">
      <formula>"Catastrófico"</formula>
    </cfRule>
    <cfRule type="cellIs" dxfId="213" priority="263" operator="equal">
      <formula>"Mayor"</formula>
    </cfRule>
    <cfRule type="cellIs" dxfId="212" priority="264" operator="equal">
      <formula>"Moderado"</formula>
    </cfRule>
    <cfRule type="cellIs" dxfId="211" priority="265" operator="equal">
      <formula>"Menor"</formula>
    </cfRule>
    <cfRule type="cellIs" dxfId="210" priority="266" operator="equal">
      <formula>"Leve"</formula>
    </cfRule>
  </conditionalFormatting>
  <conditionalFormatting sqref="AH5:AH6">
    <cfRule type="cellIs" dxfId="209" priority="258" operator="equal">
      <formula>"Extremo"</formula>
    </cfRule>
    <cfRule type="cellIs" dxfId="208" priority="259" operator="equal">
      <formula>"Alto"</formula>
    </cfRule>
    <cfRule type="cellIs" dxfId="207" priority="260" operator="equal">
      <formula>"Moderado"</formula>
    </cfRule>
    <cfRule type="cellIs" dxfId="206" priority="261" operator="equal">
      <formula>"Bajo"</formula>
    </cfRule>
  </conditionalFormatting>
  <conditionalFormatting sqref="AF4">
    <cfRule type="cellIs" dxfId="205" priority="253" operator="equal">
      <formula>"Catastrófico"</formula>
    </cfRule>
    <cfRule type="cellIs" dxfId="204" priority="254" operator="equal">
      <formula>"Mayor"</formula>
    </cfRule>
    <cfRule type="cellIs" dxfId="203" priority="255" operator="equal">
      <formula>"Moderado"</formula>
    </cfRule>
    <cfRule type="cellIs" dxfId="202" priority="256" operator="equal">
      <formula>"Menor"</formula>
    </cfRule>
    <cfRule type="cellIs" dxfId="201" priority="257" operator="equal">
      <formula>"Leve"</formula>
    </cfRule>
  </conditionalFormatting>
  <conditionalFormatting sqref="AH4">
    <cfRule type="cellIs" dxfId="200" priority="249" operator="equal">
      <formula>"Extremo"</formula>
    </cfRule>
    <cfRule type="cellIs" dxfId="199" priority="250" operator="equal">
      <formula>"Alto"</formula>
    </cfRule>
    <cfRule type="cellIs" dxfId="198" priority="251" operator="equal">
      <formula>"Moderado"</formula>
    </cfRule>
    <cfRule type="cellIs" dxfId="197" priority="252" operator="equal">
      <formula>"Bajo"</formula>
    </cfRule>
  </conditionalFormatting>
  <conditionalFormatting sqref="AD4">
    <cfRule type="cellIs" dxfId="196" priority="244" operator="equal">
      <formula>"Muy Alta"</formula>
    </cfRule>
    <cfRule type="cellIs" dxfId="195" priority="245" operator="equal">
      <formula>"Alta"</formula>
    </cfRule>
    <cfRule type="cellIs" dxfId="194" priority="246" operator="equal">
      <formula>"Media"</formula>
    </cfRule>
    <cfRule type="cellIs" dxfId="193" priority="247" operator="equal">
      <formula>"Baja"</formula>
    </cfRule>
    <cfRule type="cellIs" dxfId="192" priority="248" operator="equal">
      <formula>"Muy Baja"</formula>
    </cfRule>
  </conditionalFormatting>
  <conditionalFormatting sqref="Q7:Q8">
    <cfRule type="cellIs" dxfId="191" priority="217" operator="equal">
      <formula>"Catastrófico"</formula>
    </cfRule>
    <cfRule type="cellIs" dxfId="190" priority="218" operator="equal">
      <formula>"Mayor"</formula>
    </cfRule>
    <cfRule type="cellIs" dxfId="189" priority="219" operator="equal">
      <formula>"Moderado"</formula>
    </cfRule>
    <cfRule type="cellIs" dxfId="188" priority="220" operator="equal">
      <formula>"Menor"</formula>
    </cfRule>
    <cfRule type="cellIs" dxfId="187" priority="221" operator="equal">
      <formula>"Leve"</formula>
    </cfRule>
  </conditionalFormatting>
  <conditionalFormatting sqref="S7:S8">
    <cfRule type="cellIs" dxfId="186" priority="240" operator="equal">
      <formula>"Extremo"</formula>
    </cfRule>
    <cfRule type="cellIs" dxfId="185" priority="241" operator="equal">
      <formula>"Alto"</formula>
    </cfRule>
    <cfRule type="cellIs" dxfId="184" priority="242" operator="equal">
      <formula>"Moderado"</formula>
    </cfRule>
    <cfRule type="cellIs" dxfId="183" priority="243" operator="equal">
      <formula>"Bajo"</formula>
    </cfRule>
  </conditionalFormatting>
  <conditionalFormatting sqref="AD7:AD8">
    <cfRule type="cellIs" dxfId="182" priority="235" operator="equal">
      <formula>"Muy Alta"</formula>
    </cfRule>
    <cfRule type="cellIs" dxfId="181" priority="236" operator="equal">
      <formula>"Alta"</formula>
    </cfRule>
    <cfRule type="cellIs" dxfId="180" priority="237" operator="equal">
      <formula>"Media"</formula>
    </cfRule>
    <cfRule type="cellIs" dxfId="179" priority="238" operator="equal">
      <formula>"Baja"</formula>
    </cfRule>
    <cfRule type="cellIs" dxfId="178" priority="239" operator="equal">
      <formula>"Muy Baja"</formula>
    </cfRule>
  </conditionalFormatting>
  <conditionalFormatting sqref="AF7:AF8">
    <cfRule type="cellIs" dxfId="177" priority="230" operator="equal">
      <formula>"Catastrófico"</formula>
    </cfRule>
    <cfRule type="cellIs" dxfId="176" priority="231" operator="equal">
      <formula>"Mayor"</formula>
    </cfRule>
    <cfRule type="cellIs" dxfId="175" priority="232" operator="equal">
      <formula>"Moderado"</formula>
    </cfRule>
    <cfRule type="cellIs" dxfId="174" priority="233" operator="equal">
      <formula>"Menor"</formula>
    </cfRule>
    <cfRule type="cellIs" dxfId="173" priority="234" operator="equal">
      <formula>"Leve"</formula>
    </cfRule>
  </conditionalFormatting>
  <conditionalFormatting sqref="AH7:AH8">
    <cfRule type="cellIs" dxfId="172" priority="226" operator="equal">
      <formula>"Extremo"</formula>
    </cfRule>
    <cfRule type="cellIs" dxfId="171" priority="227" operator="equal">
      <formula>"Alto"</formula>
    </cfRule>
    <cfRule type="cellIs" dxfId="170" priority="228" operator="equal">
      <formula>"Moderado"</formula>
    </cfRule>
    <cfRule type="cellIs" dxfId="169" priority="229" operator="equal">
      <formula>"Bajo"</formula>
    </cfRule>
  </conditionalFormatting>
  <conditionalFormatting sqref="P7:P8">
    <cfRule type="containsText" dxfId="168" priority="225" operator="containsText" text="❌">
      <formula>NOT(ISERROR(SEARCH("❌",P7)))</formula>
    </cfRule>
  </conditionalFormatting>
  <conditionalFormatting sqref="E7:E8">
    <cfRule type="containsText" dxfId="167" priority="222" operator="containsText" text="Catastrófico">
      <formula>NOT(ISERROR(SEARCH("Catastrófico",E7)))</formula>
    </cfRule>
    <cfRule type="containsText" dxfId="166" priority="223" operator="containsText" text="Mayor">
      <formula>NOT(ISERROR(SEARCH("Mayor",E7)))</formula>
    </cfRule>
    <cfRule type="cellIs" dxfId="165" priority="224" operator="equal">
      <formula>"Moderado 60%"</formula>
    </cfRule>
  </conditionalFormatting>
  <conditionalFormatting sqref="L7:L8">
    <cfRule type="cellIs" dxfId="164" priority="212" operator="equal">
      <formula>"Muy Alta"</formula>
    </cfRule>
    <cfRule type="cellIs" dxfId="163" priority="213" operator="equal">
      <formula>"Alta"</formula>
    </cfRule>
    <cfRule type="cellIs" dxfId="162" priority="214" operator="equal">
      <formula>"Media"</formula>
    </cfRule>
    <cfRule type="cellIs" dxfId="161" priority="215" operator="equal">
      <formula>"Baja"</formula>
    </cfRule>
    <cfRule type="cellIs" dxfId="160" priority="216" operator="equal">
      <formula>"Muy Baja"</formula>
    </cfRule>
  </conditionalFormatting>
  <conditionalFormatting sqref="E9">
    <cfRule type="containsText" dxfId="159" priority="209" operator="containsText" text="Catastrófico">
      <formula>NOT(ISERROR(SEARCH("Catastrófico",E9)))</formula>
    </cfRule>
    <cfRule type="containsText" dxfId="158" priority="210" operator="containsText" text="Mayor">
      <formula>NOT(ISERROR(SEARCH("Mayor",E9)))</formula>
    </cfRule>
    <cfRule type="cellIs" dxfId="157" priority="211" operator="equal">
      <formula>"Moderado 60%"</formula>
    </cfRule>
  </conditionalFormatting>
  <conditionalFormatting sqref="L9">
    <cfRule type="cellIs" dxfId="156" priority="204" operator="equal">
      <formula>"Muy Alta"</formula>
    </cfRule>
    <cfRule type="cellIs" dxfId="155" priority="205" operator="equal">
      <formula>"Alta"</formula>
    </cfRule>
    <cfRule type="cellIs" dxfId="154" priority="206" operator="equal">
      <formula>"Media"</formula>
    </cfRule>
    <cfRule type="cellIs" dxfId="153" priority="207" operator="equal">
      <formula>"Baja"</formula>
    </cfRule>
    <cfRule type="cellIs" dxfId="152" priority="208" operator="equal">
      <formula>"Muy Baja"</formula>
    </cfRule>
  </conditionalFormatting>
  <conditionalFormatting sqref="Q9">
    <cfRule type="cellIs" dxfId="151" priority="194" operator="equal">
      <formula>"Catastrófico"</formula>
    </cfRule>
    <cfRule type="cellIs" dxfId="150" priority="195" operator="equal">
      <formula>"Mayor"</formula>
    </cfRule>
    <cfRule type="cellIs" dxfId="149" priority="196" operator="equal">
      <formula>"Moderado"</formula>
    </cfRule>
    <cfRule type="cellIs" dxfId="148" priority="197" operator="equal">
      <formula>"Menor"</formula>
    </cfRule>
    <cfRule type="cellIs" dxfId="147" priority="198" operator="equal">
      <formula>"Leve"</formula>
    </cfRule>
  </conditionalFormatting>
  <conditionalFormatting sqref="S9">
    <cfRule type="cellIs" dxfId="146" priority="200" operator="equal">
      <formula>"Extremo"</formula>
    </cfRule>
    <cfRule type="cellIs" dxfId="145" priority="201" operator="equal">
      <formula>"Alto"</formula>
    </cfRule>
    <cfRule type="cellIs" dxfId="144" priority="202" operator="equal">
      <formula>"Moderado"</formula>
    </cfRule>
    <cfRule type="cellIs" dxfId="143" priority="203" operator="equal">
      <formula>"Bajo"</formula>
    </cfRule>
  </conditionalFormatting>
  <conditionalFormatting sqref="P9">
    <cfRule type="containsText" dxfId="142" priority="199" operator="containsText" text="❌">
      <formula>NOT(ISERROR(SEARCH("❌",P9)))</formula>
    </cfRule>
  </conditionalFormatting>
  <conditionalFormatting sqref="AF9">
    <cfRule type="cellIs" dxfId="141" priority="189" operator="equal">
      <formula>"Catastrófico"</formula>
    </cfRule>
    <cfRule type="cellIs" dxfId="140" priority="190" operator="equal">
      <formula>"Mayor"</formula>
    </cfRule>
    <cfRule type="cellIs" dxfId="139" priority="191" operator="equal">
      <formula>"Moderado"</formula>
    </cfRule>
    <cfRule type="cellIs" dxfId="138" priority="192" operator="equal">
      <formula>"Menor"</formula>
    </cfRule>
    <cfRule type="cellIs" dxfId="137" priority="193" operator="equal">
      <formula>"Leve"</formula>
    </cfRule>
  </conditionalFormatting>
  <conditionalFormatting sqref="AH9">
    <cfRule type="cellIs" dxfId="136" priority="185" operator="equal">
      <formula>"Extremo"</formula>
    </cfRule>
    <cfRule type="cellIs" dxfId="135" priority="186" operator="equal">
      <formula>"Alto"</formula>
    </cfRule>
    <cfRule type="cellIs" dxfId="134" priority="187" operator="equal">
      <formula>"Moderado"</formula>
    </cfRule>
    <cfRule type="cellIs" dxfId="133" priority="188" operator="equal">
      <formula>"Bajo"</formula>
    </cfRule>
  </conditionalFormatting>
  <conditionalFormatting sqref="AD9">
    <cfRule type="cellIs" dxfId="132" priority="180" operator="equal">
      <formula>"Muy Alta"</formula>
    </cfRule>
    <cfRule type="cellIs" dxfId="131" priority="181" operator="equal">
      <formula>"Alta"</formula>
    </cfRule>
    <cfRule type="cellIs" dxfId="130" priority="182" operator="equal">
      <formula>"Media"</formula>
    </cfRule>
    <cfRule type="cellIs" dxfId="129" priority="183" operator="equal">
      <formula>"Baja"</formula>
    </cfRule>
    <cfRule type="cellIs" dxfId="128" priority="184" operator="equal">
      <formula>"Muy Baja"</formula>
    </cfRule>
  </conditionalFormatting>
  <conditionalFormatting sqref="AH11">
    <cfRule type="cellIs" dxfId="127" priority="70" operator="equal">
      <formula>"Extremo"</formula>
    </cfRule>
    <cfRule type="cellIs" dxfId="126" priority="71" operator="equal">
      <formula>"Alto"</formula>
    </cfRule>
    <cfRule type="cellIs" dxfId="125" priority="72" operator="equal">
      <formula>"Moderado"</formula>
    </cfRule>
    <cfRule type="cellIs" dxfId="124" priority="73" operator="equal">
      <formula>"Bajo"</formula>
    </cfRule>
  </conditionalFormatting>
  <conditionalFormatting sqref="E10">
    <cfRule type="containsText" dxfId="123" priority="177" operator="containsText" text="Catastrófico">
      <formula>NOT(ISERROR(SEARCH("Catastrófico",E10)))</formula>
    </cfRule>
    <cfRule type="containsText" dxfId="122" priority="178" operator="containsText" text="Mayor">
      <formula>NOT(ISERROR(SEARCH("Mayor",E10)))</formula>
    </cfRule>
    <cfRule type="cellIs" dxfId="121" priority="179" operator="equal">
      <formula>"Moderado 60%"</formula>
    </cfRule>
  </conditionalFormatting>
  <conditionalFormatting sqref="L10">
    <cfRule type="cellIs" dxfId="120" priority="172" operator="equal">
      <formula>"Muy Alta"</formula>
    </cfRule>
    <cfRule type="cellIs" dxfId="119" priority="173" operator="equal">
      <formula>"Alta"</formula>
    </cfRule>
    <cfRule type="cellIs" dxfId="118" priority="174" operator="equal">
      <formula>"Media"</formula>
    </cfRule>
    <cfRule type="cellIs" dxfId="117" priority="175" operator="equal">
      <formula>"Baja"</formula>
    </cfRule>
    <cfRule type="cellIs" dxfId="116" priority="176" operator="equal">
      <formula>"Muy Baja"</formula>
    </cfRule>
  </conditionalFormatting>
  <conditionalFormatting sqref="Q10">
    <cfRule type="cellIs" dxfId="115" priority="162" operator="equal">
      <formula>"Catastrófico"</formula>
    </cfRule>
    <cfRule type="cellIs" dxfId="114" priority="163" operator="equal">
      <formula>"Mayor"</formula>
    </cfRule>
    <cfRule type="cellIs" dxfId="113" priority="164" operator="equal">
      <formula>"Moderado"</formula>
    </cfRule>
    <cfRule type="cellIs" dxfId="112" priority="165" operator="equal">
      <formula>"Menor"</formula>
    </cfRule>
    <cfRule type="cellIs" dxfId="111" priority="166" operator="equal">
      <formula>"Leve"</formula>
    </cfRule>
  </conditionalFormatting>
  <conditionalFormatting sqref="S10">
    <cfRule type="cellIs" dxfId="110" priority="168" operator="equal">
      <formula>"Extremo"</formula>
    </cfRule>
    <cfRule type="cellIs" dxfId="109" priority="169" operator="equal">
      <formula>"Alto"</formula>
    </cfRule>
    <cfRule type="cellIs" dxfId="108" priority="170" operator="equal">
      <formula>"Moderado"</formula>
    </cfRule>
    <cfRule type="cellIs" dxfId="107" priority="171" operator="equal">
      <formula>"Bajo"</formula>
    </cfRule>
  </conditionalFormatting>
  <conditionalFormatting sqref="P10">
    <cfRule type="containsText" dxfId="106" priority="167" operator="containsText" text="❌">
      <formula>NOT(ISERROR(SEARCH("❌",P10)))</formula>
    </cfRule>
  </conditionalFormatting>
  <conditionalFormatting sqref="AD10">
    <cfRule type="cellIs" dxfId="105" priority="125" operator="equal">
      <formula>"Muy Alta"</formula>
    </cfRule>
    <cfRule type="cellIs" dxfId="104" priority="126" operator="equal">
      <formula>"Alta"</formula>
    </cfRule>
    <cfRule type="cellIs" dxfId="103" priority="127" operator="equal">
      <formula>"Media"</formula>
    </cfRule>
    <cfRule type="cellIs" dxfId="102" priority="128" operator="equal">
      <formula>"Baja"</formula>
    </cfRule>
    <cfRule type="cellIs" dxfId="101" priority="129" operator="equal">
      <formula>"Muy Baja"</formula>
    </cfRule>
  </conditionalFormatting>
  <conditionalFormatting sqref="AF10">
    <cfRule type="cellIs" dxfId="100" priority="120" operator="equal">
      <formula>"Catastrófico"</formula>
    </cfRule>
    <cfRule type="cellIs" dxfId="99" priority="121" operator="equal">
      <formula>"Mayor"</formula>
    </cfRule>
    <cfRule type="cellIs" dxfId="98" priority="122" operator="equal">
      <formula>"Moderado"</formula>
    </cfRule>
    <cfRule type="cellIs" dxfId="97" priority="123" operator="equal">
      <formula>"Menor"</formula>
    </cfRule>
    <cfRule type="cellIs" dxfId="96" priority="124" operator="equal">
      <formula>"Leve"</formula>
    </cfRule>
  </conditionalFormatting>
  <conditionalFormatting sqref="AH10">
    <cfRule type="cellIs" dxfId="95" priority="116" operator="equal">
      <formula>"Extremo"</formula>
    </cfRule>
    <cfRule type="cellIs" dxfId="94" priority="117" operator="equal">
      <formula>"Alto"</formula>
    </cfRule>
    <cfRule type="cellIs" dxfId="93" priority="118" operator="equal">
      <formula>"Moderado"</formula>
    </cfRule>
    <cfRule type="cellIs" dxfId="92" priority="119" operator="equal">
      <formula>"Bajo"</formula>
    </cfRule>
  </conditionalFormatting>
  <conditionalFormatting sqref="E11">
    <cfRule type="containsText" dxfId="91" priority="99" operator="containsText" text="Catastrófico">
      <formula>NOT(ISERROR(SEARCH("Catastrófico",E11)))</formula>
    </cfRule>
    <cfRule type="containsText" dxfId="90" priority="100" operator="containsText" text="Mayor">
      <formula>NOT(ISERROR(SEARCH("Mayor",E11)))</formula>
    </cfRule>
    <cfRule type="cellIs" dxfId="89" priority="101" operator="equal">
      <formula>"Moderado 60%"</formula>
    </cfRule>
  </conditionalFormatting>
  <conditionalFormatting sqref="L11">
    <cfRule type="cellIs" dxfId="88" priority="94" operator="equal">
      <formula>"Muy Alta"</formula>
    </cfRule>
    <cfRule type="cellIs" dxfId="87" priority="95" operator="equal">
      <formula>"Alta"</formula>
    </cfRule>
    <cfRule type="cellIs" dxfId="86" priority="96" operator="equal">
      <formula>"Media"</formula>
    </cfRule>
    <cfRule type="cellIs" dxfId="85" priority="97" operator="equal">
      <formula>"Baja"</formula>
    </cfRule>
    <cfRule type="cellIs" dxfId="84" priority="98" operator="equal">
      <formula>"Muy Baja"</formula>
    </cfRule>
  </conditionalFormatting>
  <conditionalFormatting sqref="Q11">
    <cfRule type="cellIs" dxfId="83" priority="84" operator="equal">
      <formula>"Catastrófico"</formula>
    </cfRule>
    <cfRule type="cellIs" dxfId="82" priority="85" operator="equal">
      <formula>"Mayor"</formula>
    </cfRule>
    <cfRule type="cellIs" dxfId="81" priority="86" operator="equal">
      <formula>"Moderado"</formula>
    </cfRule>
    <cfRule type="cellIs" dxfId="80" priority="87" operator="equal">
      <formula>"Menor"</formula>
    </cfRule>
    <cfRule type="cellIs" dxfId="79" priority="88" operator="equal">
      <formula>"Leve"</formula>
    </cfRule>
  </conditionalFormatting>
  <conditionalFormatting sqref="S11">
    <cfRule type="cellIs" dxfId="78" priority="90" operator="equal">
      <formula>"Extremo"</formula>
    </cfRule>
    <cfRule type="cellIs" dxfId="77" priority="91" operator="equal">
      <formula>"Alto"</formula>
    </cfRule>
    <cfRule type="cellIs" dxfId="76" priority="92" operator="equal">
      <formula>"Moderado"</formula>
    </cfRule>
    <cfRule type="cellIs" dxfId="75" priority="93" operator="equal">
      <formula>"Bajo"</formula>
    </cfRule>
  </conditionalFormatting>
  <conditionalFormatting sqref="P11">
    <cfRule type="containsText" dxfId="74" priority="89" operator="containsText" text="❌">
      <formula>NOT(ISERROR(SEARCH("❌",P11)))</formula>
    </cfRule>
  </conditionalFormatting>
  <conditionalFormatting sqref="AD11">
    <cfRule type="cellIs" dxfId="73" priority="79" operator="equal">
      <formula>"Muy Alta"</formula>
    </cfRule>
    <cfRule type="cellIs" dxfId="72" priority="80" operator="equal">
      <formula>"Alta"</formula>
    </cfRule>
    <cfRule type="cellIs" dxfId="71" priority="81" operator="equal">
      <formula>"Media"</formula>
    </cfRule>
    <cfRule type="cellIs" dxfId="70" priority="82" operator="equal">
      <formula>"Baja"</formula>
    </cfRule>
    <cfRule type="cellIs" dxfId="69" priority="83" operator="equal">
      <formula>"Muy Baja"</formula>
    </cfRule>
  </conditionalFormatting>
  <conditionalFormatting sqref="AF11">
    <cfRule type="cellIs" dxfId="68" priority="74" operator="equal">
      <formula>"Catastrófico"</formula>
    </cfRule>
    <cfRule type="cellIs" dxfId="67" priority="75" operator="equal">
      <formula>"Mayor"</formula>
    </cfRule>
    <cfRule type="cellIs" dxfId="66" priority="76" operator="equal">
      <formula>"Moderado"</formula>
    </cfRule>
    <cfRule type="cellIs" dxfId="65" priority="77" operator="equal">
      <formula>"Menor"</formula>
    </cfRule>
    <cfRule type="cellIs" dxfId="64" priority="78" operator="equal">
      <formula>"Leve"</formula>
    </cfRule>
  </conditionalFormatting>
  <conditionalFormatting sqref="Q14">
    <cfRule type="cellIs" dxfId="63" priority="52" operator="equal">
      <formula>"Catastrófico"</formula>
    </cfRule>
    <cfRule type="cellIs" dxfId="62" priority="53" operator="equal">
      <formula>"Mayor"</formula>
    </cfRule>
    <cfRule type="cellIs" dxfId="61" priority="54" operator="equal">
      <formula>"Moderado"</formula>
    </cfRule>
    <cfRule type="cellIs" dxfId="60" priority="55" operator="equal">
      <formula>"Menor"</formula>
    </cfRule>
    <cfRule type="cellIs" dxfId="59" priority="56" operator="equal">
      <formula>"Leve"</formula>
    </cfRule>
  </conditionalFormatting>
  <conditionalFormatting sqref="S14">
    <cfRule type="cellIs" dxfId="58" priority="66" operator="equal">
      <formula>"Extremo"</formula>
    </cfRule>
    <cfRule type="cellIs" dxfId="57" priority="67" operator="equal">
      <formula>"Alto"</formula>
    </cfRule>
    <cfRule type="cellIs" dxfId="56" priority="68" operator="equal">
      <formula>"Moderado"</formula>
    </cfRule>
    <cfRule type="cellIs" dxfId="55" priority="69" operator="equal">
      <formula>"Bajo"</formula>
    </cfRule>
  </conditionalFormatting>
  <conditionalFormatting sqref="L14">
    <cfRule type="cellIs" dxfId="54" priority="61" operator="equal">
      <formula>"Muy Alta"</formula>
    </cfRule>
    <cfRule type="cellIs" dxfId="53" priority="62" operator="equal">
      <formula>"Alta"</formula>
    </cfRule>
    <cfRule type="cellIs" dxfId="52" priority="63" operator="equal">
      <formula>"Media"</formula>
    </cfRule>
    <cfRule type="cellIs" dxfId="51" priority="64" operator="equal">
      <formula>"Baja"</formula>
    </cfRule>
    <cfRule type="cellIs" dxfId="50" priority="65" operator="equal">
      <formula>"Muy Baja"</formula>
    </cfRule>
  </conditionalFormatting>
  <conditionalFormatting sqref="P14">
    <cfRule type="containsText" dxfId="49" priority="60" operator="containsText" text="❌">
      <formula>NOT(ISERROR(SEARCH("❌",P14)))</formula>
    </cfRule>
  </conditionalFormatting>
  <conditionalFormatting sqref="E14">
    <cfRule type="containsText" dxfId="48" priority="57" operator="containsText" text="Catastrófico">
      <formula>NOT(ISERROR(SEARCH("Catastrófico",E14)))</formula>
    </cfRule>
    <cfRule type="containsText" dxfId="47" priority="58" operator="containsText" text="Mayor">
      <formula>NOT(ISERROR(SEARCH("Mayor",E14)))</formula>
    </cfRule>
    <cfRule type="cellIs" dxfId="46" priority="59" operator="equal">
      <formula>"Moderado 60%"</formula>
    </cfRule>
  </conditionalFormatting>
  <conditionalFormatting sqref="AD12">
    <cfRule type="cellIs" dxfId="45" priority="47" operator="equal">
      <formula>"Muy Alta"</formula>
    </cfRule>
    <cfRule type="cellIs" dxfId="44" priority="48" operator="equal">
      <formula>"Alta"</formula>
    </cfRule>
    <cfRule type="cellIs" dxfId="43" priority="49" operator="equal">
      <formula>"Media"</formula>
    </cfRule>
    <cfRule type="cellIs" dxfId="42" priority="50" operator="equal">
      <formula>"Baja"</formula>
    </cfRule>
    <cfRule type="cellIs" dxfId="41" priority="51" operator="equal">
      <formula>"Muy Baja"</formula>
    </cfRule>
  </conditionalFormatting>
  <conditionalFormatting sqref="AH12">
    <cfRule type="cellIs" dxfId="40" priority="43" operator="equal">
      <formula>"Extremo"</formula>
    </cfRule>
    <cfRule type="cellIs" dxfId="39" priority="44" operator="equal">
      <formula>"Alto"</formula>
    </cfRule>
    <cfRule type="cellIs" dxfId="38" priority="45" operator="equal">
      <formula>"Moderado"</formula>
    </cfRule>
    <cfRule type="cellIs" dxfId="37" priority="46" operator="equal">
      <formula>"Bajo"</formula>
    </cfRule>
  </conditionalFormatting>
  <conditionalFormatting sqref="Q12:Q13">
    <cfRule type="cellIs" dxfId="36" priority="25" operator="equal">
      <formula>"Catastrófico"</formula>
    </cfRule>
    <cfRule type="cellIs" dxfId="35" priority="26" operator="equal">
      <formula>"Mayor"</formula>
    </cfRule>
    <cfRule type="cellIs" dxfId="34" priority="27" operator="equal">
      <formula>"Moderado"</formula>
    </cfRule>
    <cfRule type="cellIs" dxfId="33" priority="28" operator="equal">
      <formula>"Menor"</formula>
    </cfRule>
    <cfRule type="cellIs" dxfId="32" priority="29" operator="equal">
      <formula>"Leve"</formula>
    </cfRule>
  </conditionalFormatting>
  <conditionalFormatting sqref="S12">
    <cfRule type="cellIs" dxfId="31" priority="39" operator="equal">
      <formula>"Extremo"</formula>
    </cfRule>
    <cfRule type="cellIs" dxfId="30" priority="40" operator="equal">
      <formula>"Alto"</formula>
    </cfRule>
    <cfRule type="cellIs" dxfId="29" priority="41" operator="equal">
      <formula>"Moderado"</formula>
    </cfRule>
    <cfRule type="cellIs" dxfId="28" priority="42" operator="equal">
      <formula>"Bajo"</formula>
    </cfRule>
  </conditionalFormatting>
  <conditionalFormatting sqref="AF13:AF14">
    <cfRule type="cellIs" dxfId="27" priority="34" operator="equal">
      <formula>"Catastrófico"</formula>
    </cfRule>
    <cfRule type="cellIs" dxfId="26" priority="35" operator="equal">
      <formula>"Mayor"</formula>
    </cfRule>
    <cfRule type="cellIs" dxfId="25" priority="36" operator="equal">
      <formula>"Moderado"</formula>
    </cfRule>
    <cfRule type="cellIs" dxfId="24" priority="37" operator="equal">
      <formula>"Menor"</formula>
    </cfRule>
    <cfRule type="cellIs" dxfId="23" priority="38" operator="equal">
      <formula>"Leve"</formula>
    </cfRule>
  </conditionalFormatting>
  <conditionalFormatting sqref="P12:P13">
    <cfRule type="containsText" dxfId="22" priority="33" operator="containsText" text="❌">
      <formula>NOT(ISERROR(SEARCH("❌",P12)))</formula>
    </cfRule>
  </conditionalFormatting>
  <conditionalFormatting sqref="E12">
    <cfRule type="containsText" dxfId="21" priority="30" operator="containsText" text="Catastrófico">
      <formula>NOT(ISERROR(SEARCH("Catastrófico",E12)))</formula>
    </cfRule>
    <cfRule type="containsText" dxfId="20" priority="31" operator="containsText" text="Mayor">
      <formula>NOT(ISERROR(SEARCH("Mayor",E12)))</formula>
    </cfRule>
    <cfRule type="cellIs" dxfId="19" priority="32" operator="equal">
      <formula>"Moderado 60%"</formula>
    </cfRule>
  </conditionalFormatting>
  <conditionalFormatting sqref="AD13:AD14">
    <cfRule type="cellIs" dxfId="18" priority="15" operator="equal">
      <formula>"Muy Alta"</formula>
    </cfRule>
    <cfRule type="cellIs" dxfId="17" priority="16" operator="equal">
      <formula>"Alta"</formula>
    </cfRule>
    <cfRule type="cellIs" dxfId="16" priority="17" operator="equal">
      <formula>"Media"</formula>
    </cfRule>
    <cfRule type="cellIs" dxfId="15" priority="18" operator="equal">
      <formula>"Baja"</formula>
    </cfRule>
    <cfRule type="cellIs" dxfId="14" priority="19" operator="equal">
      <formula>"Muy Baja"</formula>
    </cfRule>
  </conditionalFormatting>
  <conditionalFormatting sqref="AF12">
    <cfRule type="cellIs" dxfId="13" priority="10" operator="equal">
      <formula>"Catastrófico"</formula>
    </cfRule>
    <cfRule type="cellIs" dxfId="12" priority="11" operator="equal">
      <formula>"Mayor"</formula>
    </cfRule>
    <cfRule type="cellIs" dxfId="11" priority="12" operator="equal">
      <formula>"Moderado"</formula>
    </cfRule>
    <cfRule type="cellIs" dxfId="10" priority="13" operator="equal">
      <formula>"Menor"</formula>
    </cfRule>
    <cfRule type="cellIs" dxfId="9" priority="14" operator="equal">
      <formula>"Leve"</formula>
    </cfRule>
  </conditionalFormatting>
  <conditionalFormatting sqref="AH13:AH14">
    <cfRule type="cellIs" dxfId="8" priority="6" operator="equal">
      <formula>"Extremo"</formula>
    </cfRule>
    <cfRule type="cellIs" dxfId="7" priority="7" operator="equal">
      <formula>"Alto"</formula>
    </cfRule>
    <cfRule type="cellIs" dxfId="6" priority="8" operator="equal">
      <formula>"Moderado"</formula>
    </cfRule>
    <cfRule type="cellIs" dxfId="5" priority="9" operator="equal">
      <formula>"Bajo"</formula>
    </cfRule>
  </conditionalFormatting>
  <conditionalFormatting sqref="L12">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dataValidations count="1">
    <dataValidation type="list" allowBlank="1" showInputMessage="1" showErrorMessage="1" sqref="O3:O4 O7:O14" xr:uid="{00000000-0002-0000-0100-000000000000}">
      <formula1>INDIRECT(SUBSTITUTE(C3," ","_"))</formula1>
    </dataValidation>
  </dataValidations>
  <printOptions horizontalCentered="1"/>
  <pageMargins left="0.78740157480314965" right="0.78740157480314965" top="0.78740157480314965" bottom="0.78740157480314965" header="0.39370078740157483" footer="0.39370078740157483"/>
  <pageSetup scale="17" orientation="landscape" r:id="rId1"/>
  <headerFooter>
    <oddHeader>&amp;L&amp;G
&amp;"Arial,Normal"&amp;12MAPA DE RIESGOS 
Código: E-FO-017 | Versión: 11 | Fecha:  Diciembre 15 de 2023&amp;R&amp;"Arial,Normal"&amp;12&amp;G</oddHeader>
    <oddFooter>&amp;L&amp;"Arial,Normal"&amp;12Carrera 10 No. 97A-13, Piso 6, Torre A | Bogotá D.C. | PBX: (+57) 601 601 2424 
Línea gratuita nacional: 018000413795 | Código postal: 110221 | www.apccolombia.gov.co
Página: &amp;P/&amp;N</oddFooter>
  </headerFooter>
  <rowBreaks count="5" manualBreakCount="5">
    <brk id="3" max="16383" man="1"/>
    <brk id="184" max="40" man="1"/>
    <brk id="369" max="40" man="1"/>
    <brk id="538" max="40" man="1"/>
    <brk id="717" max="40" man="1"/>
  </rowBreaks>
  <colBreaks count="1" manualBreakCount="1">
    <brk id="41" max="1048575" man="1"/>
  </colBreaks>
  <legacyDrawing r:id="rId2"/>
  <legacyDrawingHF r:id="rId3"/>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Desplegables!$A$2:$A$4</xm:f>
          </x14:formula1>
          <xm:sqref>C3:C4 C7:C12 C14</xm:sqref>
        </x14:dataValidation>
        <x14:dataValidation type="list" allowBlank="1" showInputMessage="1" showErrorMessage="1" xr:uid="{00000000-0002-0000-0100-000002000000}">
          <x14:formula1>
            <xm:f>Desplegables!$A$8:$A$14</xm:f>
          </x14:formula1>
          <xm:sqref>I3:I4 I7:I12 I14</xm:sqref>
        </x14:dataValidation>
        <x14:dataValidation type="list" allowBlank="1" showInputMessage="1" showErrorMessage="1" xr:uid="{00000000-0002-0000-0100-000003000000}">
          <x14:formula1>
            <xm:f>Desplegables!$A$26:$A$30</xm:f>
          </x14:formula1>
          <xm:sqref>N3:N4 N7:N12 N14</xm:sqref>
        </x14:dataValidation>
        <x14:dataValidation type="list" allowBlank="1" showInputMessage="1" showErrorMessage="1" xr:uid="{00000000-0002-0000-0100-000004000000}">
          <x14:formula1>
            <xm:f>Desplegables!$A$55:$A$57</xm:f>
          </x14:formula1>
          <xm:sqref>W3:W14</xm:sqref>
        </x14:dataValidation>
        <x14:dataValidation type="list" allowBlank="1" showInputMessage="1" showErrorMessage="1" xr:uid="{00000000-0002-0000-0100-000005000000}">
          <x14:formula1>
            <xm:f>Desplegables!$A$62:$A$63</xm:f>
          </x14:formula1>
          <xm:sqref>X3:X14</xm:sqref>
        </x14:dataValidation>
        <x14:dataValidation type="list" allowBlank="1" showInputMessage="1" showErrorMessage="1" xr:uid="{00000000-0002-0000-0100-000006000000}">
          <x14:formula1>
            <xm:f>Desplegables!$A$68:$A$69</xm:f>
          </x14:formula1>
          <xm:sqref>Z3:Z14</xm:sqref>
        </x14:dataValidation>
        <x14:dataValidation type="list" allowBlank="1" showInputMessage="1" showErrorMessage="1" xr:uid="{00000000-0002-0000-0100-000007000000}">
          <x14:formula1>
            <xm:f>Desplegables!$A$74:$A$75</xm:f>
          </x14:formula1>
          <xm:sqref>AA3:AA14</xm:sqref>
        </x14:dataValidation>
        <x14:dataValidation type="list" allowBlank="1" showInputMessage="1" showErrorMessage="1" xr:uid="{00000000-0002-0000-0100-000008000000}">
          <x14:formula1>
            <xm:f>Desplegables!$A$80:$A$81</xm:f>
          </x14:formula1>
          <xm:sqref>AB3:AB14</xm:sqref>
        </x14:dataValidation>
        <x14:dataValidation type="list" allowBlank="1" showInputMessage="1" showErrorMessage="1" xr:uid="{00000000-0002-0000-0100-000009000000}">
          <x14:formula1>
            <xm:f>Desplegables!$A$18:$A$22</xm:f>
          </x14:formula1>
          <xm:sqref>J3:J4 J7:J12 J14</xm:sqref>
        </x14:dataValidation>
        <x14:dataValidation type="list" allowBlank="1" showInputMessage="1" showErrorMessage="1" xr:uid="{00000000-0002-0000-0100-00000A000000}">
          <x14:formula1>
            <xm:f>Desplegables!$A$85:$A$88</xm:f>
          </x14:formula1>
          <xm:sqref>AI3:AI14</xm:sqref>
        </x14:dataValidation>
        <x14:dataValidation type="list" allowBlank="1" showInputMessage="1" showErrorMessage="1" xr:uid="{00000000-0002-0000-0100-00000B000000}">
          <x14:formula1>
            <xm:f>Desplegables!$A$92:$A$93</xm:f>
          </x14:formula1>
          <xm:sqref>AM3:AN3 AM7:AN9 AM12:AN14</xm:sqref>
        </x14:dataValidation>
        <x14:dataValidation type="custom" allowBlank="1" showInputMessage="1" showErrorMessage="1" error="Recuerde que las acciones se generan bajo la medida de mitigar el riesgo" xr:uid="{00000000-0002-0000-0100-00000C000000}">
          <x14:formula1>
            <xm:f>IF(OR(XBF3='C:\Users\dianabriceno\Downloads\[MAPA DE RIESGOS DE CORRUPCIÓN APC-COLOMBIA SEP-2021 (3).xlsx]Opciones Tratamiento'!#REF!,XBF3='C:\Users\dianabriceno\Downloads\[MAPA DE RIESGOS DE CORRUPCIÓN APC-COLOMBIA SEP-2021 (3).xlsx]Opciones Tratamiento'!#REF!,XBF3='C:\Users\dianabriceno\Downloads\[MAPA DE RIESGOS DE CORRUPCIÓN APC-COLOMBIA SEP-2021 (3).xlsx]Opciones Tratamiento'!#REF!),ISBLANK(XBF3),ISTEXT(XBF3))</xm:f>
          </x14:formula1>
          <xm:sqref>B3 B7:B9</xm:sqref>
        </x14:dataValidation>
        <x14:dataValidation type="list" allowBlank="1" showInputMessage="1" showErrorMessage="1" xr:uid="{00000000-0002-0000-0100-00000D000000}">
          <x14:formula1>
            <xm:f>'Z:\PLANEACION 2020-2023\RIESGOS ya\[PROP MAPA RIES CORR CONTRACTUAL 31-01-2024.xlsx]Desplegables'!#REF!</xm:f>
          </x14:formula1>
          <xm:sqref>AM4:AN6</xm:sqref>
        </x14:dataValidation>
        <x14:dataValidation type="custom" allowBlank="1" showInputMessage="1" showErrorMessage="1" error="Recuerde que las acciones se generan bajo la medida de mitigar el riesgo" xr:uid="{00000000-0002-0000-0100-00000F000000}">
          <x14:formula1>
            <xm:f>IF(OR(XBP10='C:\Users\dianabriceno\Downloads\[MAPA DE RIESGOS DE CORRUPCIÓN APC-COLOMBIA SEP-2021 (3).xlsx]Opciones Tratamiento'!#REF!,XBP10='C:\Users\dianabriceno\Downloads\[MAPA DE RIESGOS DE CORRUPCIÓN APC-COLOMBIA SEP-2021 (3).xlsx]Opciones Tratamiento'!#REF!,XBP10='C:\Users\dianabriceno\Downloads\[MAPA DE RIESGOS DE CORRUPCIÓN APC-COLOMBIA SEP-2021 (3).xlsx]Opciones Tratamiento'!#REF!),ISBLANK(XBP10),ISTEXT(XBP10))</xm:f>
          </x14:formula1>
          <xm:sqref>B10</xm:sqref>
        </x14:dataValidation>
        <x14:dataValidation type="list" allowBlank="1" showInputMessage="1" showErrorMessage="1" xr:uid="{00000000-0002-0000-0100-000010000000}">
          <x14:formula1>
            <xm:f>'Z:\PLANEACION 2020-2023\RIESGOS ya\[MANT RIES CORR CONTRACTUAL 31-01-2024.xlsx]Desplegables'!#REF!</xm:f>
          </x14:formula1>
          <xm:sqref>AM10:AN11</xm:sqref>
        </x14:dataValidation>
        <x14:dataValidation type="custom" allowBlank="1" showInputMessage="1" showErrorMessage="1" error="Recuerde que las acciones se generan bajo la medida de mitigar el riesgo" xr:uid="{00000000-0002-0000-0100-000011000000}">
          <x14:formula1>
            <xm:f>IF(OR(XBI12='C:\Users\dianabriceno\Downloads\[MAPA DE RIESGOS DE CORRUPCIÓN APC-COLOMBIA SEP-2021 (3).xlsx]Opciones Tratamiento'!#REF!,XBI12='C:\Users\dianabriceno\Downloads\[MAPA DE RIESGOS DE CORRUPCIÓN APC-COLOMBIA SEP-2021 (3).xlsx]Opciones Tratamiento'!#REF!,XBI12='C:\Users\dianabriceno\Downloads\[MAPA DE RIESGOS DE CORRUPCIÓN APC-COLOMBIA SEP-2021 (3).xlsx]Opciones Tratamiento'!#REF!),ISBLANK(XBI12),ISTEXT(XBI12))</xm:f>
          </x14:formula1>
          <xm:sqref>B14 B12</xm:sqref>
        </x14:dataValidation>
        <x14:dataValidation type="list" allowBlank="1" showInputMessage="1" showErrorMessage="1" xr:uid="{00000000-0002-0000-0100-000012000000}">
          <x14:formula1>
            <xm:f>'Z:\descargas\[E-FO-017_V10 Mapa de riesgos de corrupción.xlsx]Desplegables'!#REF!</xm:f>
          </x14:formula1>
          <xm:sqref>C13 I13:J13 N13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showGridLines="0" zoomScaleNormal="100" workbookViewId="0">
      <selection activeCell="B23" sqref="B23"/>
    </sheetView>
  </sheetViews>
  <sheetFormatPr baseColWidth="10" defaultColWidth="11.42578125" defaultRowHeight="0" customHeight="1" zeroHeight="1" x14ac:dyDescent="0.25"/>
  <cols>
    <col min="1" max="1" width="84.140625" style="45" customWidth="1"/>
    <col min="2" max="2" width="47.7109375" style="45" customWidth="1"/>
    <col min="3" max="3" width="46.85546875" style="45" customWidth="1"/>
    <col min="4" max="4" width="15.140625" style="45" customWidth="1"/>
    <col min="5" max="5" width="15.28515625" style="45" customWidth="1"/>
    <col min="6" max="6" width="6.42578125" style="45" customWidth="1"/>
    <col min="7" max="7" width="11.42578125" style="45"/>
    <col min="8" max="16384" width="11.42578125" style="84"/>
  </cols>
  <sheetData>
    <row r="1" spans="1:9" ht="15.75" x14ac:dyDescent="0.25">
      <c r="A1" s="50" t="s">
        <v>292</v>
      </c>
      <c r="B1" s="50" t="s">
        <v>293</v>
      </c>
      <c r="C1" s="50" t="s">
        <v>293</v>
      </c>
      <c r="E1" s="72" t="s">
        <v>294</v>
      </c>
      <c r="F1" s="71">
        <f>+COUNTA(#REF!)</f>
        <v>1</v>
      </c>
      <c r="G1" s="71" t="str">
        <f>+IF(F1=0,"",IF(F1&gt;=12,"Catastrófico",IF(F1&gt;=6,"Mayor",IF(F1&lt;=5,"Moderado",""))))</f>
        <v>Moderado</v>
      </c>
      <c r="H1" s="85"/>
      <c r="I1" s="85"/>
    </row>
    <row r="2" spans="1:9" ht="18" customHeight="1" x14ac:dyDescent="0.25">
      <c r="A2" s="69" t="s">
        <v>295</v>
      </c>
      <c r="B2" s="50" t="s">
        <v>296</v>
      </c>
      <c r="C2" s="50" t="s">
        <v>297</v>
      </c>
      <c r="E2" s="72" t="s">
        <v>298</v>
      </c>
      <c r="F2" s="71">
        <f>+COUNTA(#REF!)</f>
        <v>1</v>
      </c>
      <c r="G2" s="71" t="str">
        <f>+IF(F2=0,"",IF(F2&gt;=12,"Catastrófico",IF(F2&gt;=6,"Mayor",IF(F2&lt;=5,"Moderado",""))))</f>
        <v>Moderado</v>
      </c>
      <c r="H2" s="85"/>
      <c r="I2" s="85"/>
    </row>
    <row r="3" spans="1:9" ht="24" customHeight="1" x14ac:dyDescent="0.25">
      <c r="A3" s="69" t="s">
        <v>299</v>
      </c>
      <c r="B3" s="69" t="s">
        <v>300</v>
      </c>
      <c r="C3" s="69"/>
      <c r="E3" s="72" t="s">
        <v>301</v>
      </c>
      <c r="F3" s="71">
        <f>+COUNTA($B$3:$B$21)</f>
        <v>17</v>
      </c>
      <c r="G3" s="71"/>
      <c r="H3" s="85"/>
      <c r="I3" s="85"/>
    </row>
    <row r="4" spans="1:9" ht="24" customHeight="1" x14ac:dyDescent="0.25">
      <c r="A4" s="69" t="s">
        <v>302</v>
      </c>
      <c r="B4" s="69" t="s">
        <v>303</v>
      </c>
      <c r="C4" s="69"/>
      <c r="E4" s="72"/>
      <c r="F4" s="71"/>
      <c r="G4" s="71"/>
      <c r="H4" s="85"/>
      <c r="I4" s="85"/>
    </row>
    <row r="5" spans="1:9" ht="24" customHeight="1" x14ac:dyDescent="0.25">
      <c r="A5" s="69" t="s">
        <v>304</v>
      </c>
      <c r="B5" s="69" t="s">
        <v>300</v>
      </c>
      <c r="C5" s="69"/>
      <c r="E5" s="72"/>
      <c r="F5" s="71"/>
      <c r="G5" s="71"/>
      <c r="H5" s="85"/>
      <c r="I5" s="85"/>
    </row>
    <row r="6" spans="1:9" ht="24" customHeight="1" x14ac:dyDescent="0.25">
      <c r="A6" s="69" t="s">
        <v>305</v>
      </c>
      <c r="B6" s="69" t="s">
        <v>300</v>
      </c>
      <c r="C6" s="69"/>
      <c r="D6" s="73"/>
      <c r="E6" s="72"/>
      <c r="F6" s="71"/>
      <c r="G6" s="71"/>
      <c r="H6" s="85"/>
      <c r="I6" s="85"/>
    </row>
    <row r="7" spans="1:9" ht="24" customHeight="1" x14ac:dyDescent="0.25">
      <c r="A7" s="69" t="s">
        <v>306</v>
      </c>
      <c r="B7" s="69" t="s">
        <v>303</v>
      </c>
      <c r="C7" s="69" t="s">
        <v>300</v>
      </c>
      <c r="F7" s="71"/>
      <c r="G7" s="71"/>
    </row>
    <row r="8" spans="1:9" ht="24" customHeight="1" x14ac:dyDescent="0.25">
      <c r="A8" s="69" t="s">
        <v>307</v>
      </c>
      <c r="B8" s="69" t="s">
        <v>300</v>
      </c>
      <c r="C8" s="69"/>
      <c r="F8" s="71"/>
      <c r="G8" s="71"/>
    </row>
    <row r="9" spans="1:9" ht="24" customHeight="1" x14ac:dyDescent="0.25">
      <c r="A9" s="69" t="s">
        <v>308</v>
      </c>
      <c r="B9" s="69" t="s">
        <v>300</v>
      </c>
      <c r="C9" s="69"/>
      <c r="F9" s="71"/>
      <c r="G9" s="71"/>
    </row>
    <row r="10" spans="1:9" ht="31.5" customHeight="1" x14ac:dyDescent="0.25">
      <c r="A10" s="248" t="s">
        <v>309</v>
      </c>
      <c r="B10" s="69" t="s">
        <v>300</v>
      </c>
      <c r="C10" s="69"/>
      <c r="F10" s="71"/>
      <c r="G10" s="71"/>
    </row>
    <row r="11" spans="1:9" ht="24" customHeight="1" x14ac:dyDescent="0.25">
      <c r="A11" s="69" t="s">
        <v>310</v>
      </c>
      <c r="B11" s="69" t="s">
        <v>303</v>
      </c>
      <c r="C11" s="69"/>
      <c r="F11" s="71"/>
      <c r="G11" s="71"/>
    </row>
    <row r="12" spans="1:9" ht="24" customHeight="1" x14ac:dyDescent="0.25">
      <c r="A12" s="69" t="s">
        <v>311</v>
      </c>
      <c r="B12" s="69" t="s">
        <v>303</v>
      </c>
      <c r="C12" s="69"/>
    </row>
    <row r="13" spans="1:9" ht="24" customHeight="1" x14ac:dyDescent="0.25">
      <c r="A13" s="69" t="s">
        <v>312</v>
      </c>
      <c r="B13" s="69" t="s">
        <v>303</v>
      </c>
      <c r="C13" s="69"/>
    </row>
    <row r="14" spans="1:9" ht="24" customHeight="1" x14ac:dyDescent="0.25">
      <c r="A14" s="69" t="s">
        <v>313</v>
      </c>
      <c r="B14" s="69" t="s">
        <v>303</v>
      </c>
      <c r="C14" s="69"/>
    </row>
    <row r="15" spans="1:9" ht="24" customHeight="1" x14ac:dyDescent="0.25">
      <c r="A15" s="69" t="s">
        <v>314</v>
      </c>
      <c r="B15" s="69" t="s">
        <v>303</v>
      </c>
      <c r="C15" s="69"/>
    </row>
    <row r="16" spans="1:9" ht="24" customHeight="1" x14ac:dyDescent="0.25">
      <c r="A16" s="69" t="s">
        <v>315</v>
      </c>
      <c r="B16" s="69" t="s">
        <v>303</v>
      </c>
      <c r="C16" s="69"/>
    </row>
    <row r="17" spans="1:4" ht="24" customHeight="1" x14ac:dyDescent="0.25">
      <c r="A17" s="69" t="s">
        <v>316</v>
      </c>
      <c r="B17" s="69" t="s">
        <v>303</v>
      </c>
      <c r="C17" s="69"/>
    </row>
    <row r="18" spans="1:4" ht="24" customHeight="1" x14ac:dyDescent="0.25">
      <c r="A18" s="69" t="s">
        <v>317</v>
      </c>
      <c r="B18" s="69"/>
      <c r="C18" s="69"/>
    </row>
    <row r="19" spans="1:4" ht="24" customHeight="1" x14ac:dyDescent="0.25">
      <c r="A19" s="69" t="s">
        <v>318</v>
      </c>
      <c r="B19" s="69" t="s">
        <v>303</v>
      </c>
      <c r="C19" s="69"/>
    </row>
    <row r="20" spans="1:4" ht="24" customHeight="1" x14ac:dyDescent="0.25">
      <c r="A20" s="69" t="s">
        <v>319</v>
      </c>
      <c r="B20" s="69" t="s">
        <v>303</v>
      </c>
      <c r="C20" s="69"/>
    </row>
    <row r="21" spans="1:4" ht="24" customHeight="1" x14ac:dyDescent="0.25">
      <c r="A21" s="69" t="s">
        <v>320</v>
      </c>
      <c r="B21" s="69"/>
      <c r="C21" s="69"/>
    </row>
    <row r="22" spans="1:4" ht="24" customHeight="1" x14ac:dyDescent="0.25">
      <c r="A22" s="69" t="s">
        <v>321</v>
      </c>
      <c r="B22" s="86">
        <f>COUNTIF(B3:B21,"x")</f>
        <v>17</v>
      </c>
      <c r="C22" s="56"/>
      <c r="D22" s="87" t="str">
        <f>+IF(F3=0,"",IF(F3&gt;=12,"Catastrófico",IF(F3&gt;=6,"Mayor",IF(F3&lt;=5,"Moderado",""))))</f>
        <v>Catastrófico</v>
      </c>
    </row>
    <row r="23" spans="1:4" ht="112.5" customHeight="1" x14ac:dyDescent="0.25">
      <c r="A23" s="83" t="s">
        <v>322</v>
      </c>
      <c r="B23" s="57" t="s">
        <v>323</v>
      </c>
      <c r="C23" s="83"/>
      <c r="D23" s="101"/>
    </row>
    <row r="24" spans="1:4" ht="15" hidden="1" customHeight="1" x14ac:dyDescent="0.25"/>
    <row r="25" spans="1:4" ht="15" hidden="1" x14ac:dyDescent="0.25"/>
    <row r="26" spans="1:4" ht="15" hidden="1" x14ac:dyDescent="0.25"/>
    <row r="27" spans="1:4" ht="15" hidden="1" x14ac:dyDescent="0.25"/>
    <row r="28" spans="1:4" ht="15" hidden="1" x14ac:dyDescent="0.25"/>
    <row r="29" spans="1:4" ht="15" hidden="1" x14ac:dyDescent="0.25"/>
    <row r="30" spans="1:4" ht="15" hidden="1" x14ac:dyDescent="0.25"/>
    <row r="31" spans="1:4" ht="15" hidden="1" x14ac:dyDescent="0.25"/>
    <row r="32" spans="1:4" ht="15" hidden="1" x14ac:dyDescent="0.25"/>
  </sheetData>
  <printOptions horizontalCentered="1" verticalCentered="1"/>
  <pageMargins left="0.78740157480314965" right="0.78740157480314965" top="0.78740157480314965" bottom="0.78740157480314965" header="0.39370078740157483" footer="0.39370078740157483"/>
  <pageSetup scale="38" orientation="portrait" r:id="rId1"/>
  <headerFooter>
    <oddHeader>&amp;L&amp;G
&amp;"Arial,Normal"&amp;12POLÍTICA DE GESTIÓN DEL RIESGO
Código: E-FO-017 | Versión: 11 | Diciembre 15 de 2023&amp;"-,Normal"&amp;11
&amp;R&amp;"Arial,Negrita"&amp;12&amp;G</oddHeader>
    <oddFooter xml:space="preserve">&amp;L&amp;"Arial,Normal"&amp;12Carrera 10 No. 97A-13, Piso 6, Torre A | Bogotá D.C. | PBX: (+57) 601 601 2424 
Línea gratuita nacional: 018000413795 | Código postal: 110221 | www.apccolombia.gov.co
Página: &amp;P/&amp;N
</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'Z:\PLANEACION 20-21-22\RIESGOS ok\RIESGOS 2021\MAPAS RIESGOS INST Y CORR 2021\[Mapa de Riesgos de Corrupción 2021 V3 02-09-2021.xlsx]Instructivo'!#REF!</xm:f>
          </x14:formula1>
          <xm:sqref>C22</xm:sqref>
        </x14:dataValidation>
        <x14:dataValidation type="list" allowBlank="1" showInputMessage="1" xr:uid="{00000000-0002-0000-0200-000001000000}">
          <x14:formula1>
            <xm:f>'Z:\PLANEACION 20-21-22\RIESGOS ok\RIESGOS 2021\MAPAS RIESGOS INST Y CORR 2021\[Mapa de Riesgos de Corrupción 2021 V3 02-09-2021.xlsx]Instructivo'!#REF!</xm:f>
          </x14:formula1>
          <xm:sqref>B3:C21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8"/>
  <sheetViews>
    <sheetView topLeftCell="A4" zoomScaleNormal="100" workbookViewId="0">
      <selection activeCell="A19" sqref="A19"/>
    </sheetView>
  </sheetViews>
  <sheetFormatPr baseColWidth="10" defaultColWidth="11.42578125" defaultRowHeight="15" x14ac:dyDescent="0.25"/>
  <cols>
    <col min="1" max="1" width="17.140625" style="45" customWidth="1"/>
    <col min="2" max="3" width="60.7109375" style="45" customWidth="1"/>
    <col min="4" max="16384" width="11.42578125" style="45"/>
  </cols>
  <sheetData>
    <row r="1" spans="1:3" ht="317.25" customHeight="1" x14ac:dyDescent="0.25">
      <c r="A1" s="376" t="s">
        <v>324</v>
      </c>
      <c r="B1" s="376"/>
      <c r="C1" s="376"/>
    </row>
    <row r="2" spans="1:3" ht="15.75" x14ac:dyDescent="0.25">
      <c r="A2" s="375" t="s">
        <v>325</v>
      </c>
      <c r="B2" s="315" t="s">
        <v>326</v>
      </c>
      <c r="C2" s="315" t="s">
        <v>327</v>
      </c>
    </row>
    <row r="3" spans="1:3" ht="30" x14ac:dyDescent="0.25">
      <c r="A3" s="375"/>
      <c r="B3" s="159" t="s">
        <v>328</v>
      </c>
      <c r="C3" s="160" t="s">
        <v>329</v>
      </c>
    </row>
    <row r="4" spans="1:3" ht="30" x14ac:dyDescent="0.25">
      <c r="A4" s="248">
        <v>1</v>
      </c>
      <c r="B4" s="248" t="s">
        <v>330</v>
      </c>
      <c r="C4" s="248" t="s">
        <v>331</v>
      </c>
    </row>
    <row r="5" spans="1:3" x14ac:dyDescent="0.25">
      <c r="A5" s="248">
        <v>2</v>
      </c>
      <c r="B5" s="248" t="s">
        <v>332</v>
      </c>
      <c r="C5" s="248" t="s">
        <v>333</v>
      </c>
    </row>
    <row r="6" spans="1:3" ht="45" x14ac:dyDescent="0.25">
      <c r="A6" s="248">
        <v>3</v>
      </c>
      <c r="B6" s="248" t="s">
        <v>334</v>
      </c>
      <c r="C6" s="248" t="s">
        <v>335</v>
      </c>
    </row>
    <row r="7" spans="1:3" x14ac:dyDescent="0.25">
      <c r="A7" s="248">
        <v>4</v>
      </c>
      <c r="B7" s="248" t="s">
        <v>336</v>
      </c>
      <c r="C7" s="248" t="s">
        <v>337</v>
      </c>
    </row>
    <row r="8" spans="1:3" ht="30" x14ac:dyDescent="0.25">
      <c r="A8" s="248">
        <v>5</v>
      </c>
      <c r="B8" s="248" t="s">
        <v>338</v>
      </c>
      <c r="C8" s="248" t="s">
        <v>339</v>
      </c>
    </row>
    <row r="9" spans="1:3" ht="30" x14ac:dyDescent="0.25">
      <c r="A9" s="248">
        <v>6</v>
      </c>
      <c r="B9" s="248" t="s">
        <v>340</v>
      </c>
      <c r="C9" s="248" t="s">
        <v>341</v>
      </c>
    </row>
    <row r="10" spans="1:3" ht="30" x14ac:dyDescent="0.25">
      <c r="A10" s="248">
        <v>7</v>
      </c>
      <c r="B10" s="248" t="s">
        <v>342</v>
      </c>
      <c r="C10" s="248" t="s">
        <v>343</v>
      </c>
    </row>
    <row r="11" spans="1:3" x14ac:dyDescent="0.25">
      <c r="A11" s="248">
        <v>8</v>
      </c>
      <c r="B11" s="248" t="s">
        <v>340</v>
      </c>
      <c r="C11" s="248" t="s">
        <v>344</v>
      </c>
    </row>
    <row r="12" spans="1:3" ht="45" x14ac:dyDescent="0.25">
      <c r="A12" s="248">
        <v>9</v>
      </c>
      <c r="B12" s="248" t="s">
        <v>345</v>
      </c>
      <c r="C12" s="248" t="s">
        <v>346</v>
      </c>
    </row>
    <row r="13" spans="1:3" ht="30" x14ac:dyDescent="0.25">
      <c r="A13" s="248">
        <v>10</v>
      </c>
      <c r="B13" s="248" t="s">
        <v>347</v>
      </c>
      <c r="C13" s="248" t="s">
        <v>348</v>
      </c>
    </row>
    <row r="14" spans="1:3" ht="45" x14ac:dyDescent="0.25">
      <c r="A14" s="248">
        <v>11</v>
      </c>
      <c r="B14" s="248" t="s">
        <v>349</v>
      </c>
      <c r="C14" s="248" t="s">
        <v>350</v>
      </c>
    </row>
    <row r="15" spans="1:3" ht="30" x14ac:dyDescent="0.25">
      <c r="A15" s="248">
        <v>12</v>
      </c>
      <c r="B15" s="248" t="s">
        <v>351</v>
      </c>
      <c r="C15" s="248" t="s">
        <v>352</v>
      </c>
    </row>
    <row r="16" spans="1:3" ht="30" x14ac:dyDescent="0.25">
      <c r="A16" s="248">
        <v>13</v>
      </c>
      <c r="B16" s="248" t="s">
        <v>353</v>
      </c>
      <c r="C16" s="248" t="s">
        <v>354</v>
      </c>
    </row>
    <row r="17" spans="1:3" x14ac:dyDescent="0.25">
      <c r="A17" s="248">
        <v>14</v>
      </c>
      <c r="B17" s="248" t="s">
        <v>355</v>
      </c>
      <c r="C17" s="248" t="s">
        <v>356</v>
      </c>
    </row>
    <row r="18" spans="1:3" ht="30" x14ac:dyDescent="0.25">
      <c r="A18" s="248">
        <v>15</v>
      </c>
      <c r="B18" s="248" t="s">
        <v>357</v>
      </c>
      <c r="C18" s="248" t="s">
        <v>358</v>
      </c>
    </row>
    <row r="19" spans="1:3" ht="45" x14ac:dyDescent="0.25">
      <c r="A19" s="248">
        <v>16</v>
      </c>
      <c r="B19" s="248" t="s">
        <v>359</v>
      </c>
      <c r="C19" s="248" t="s">
        <v>360</v>
      </c>
    </row>
    <row r="20" spans="1:3" x14ac:dyDescent="0.25">
      <c r="A20" s="248">
        <v>17</v>
      </c>
      <c r="B20" s="248" t="s">
        <v>361</v>
      </c>
      <c r="C20" s="248" t="s">
        <v>362</v>
      </c>
    </row>
    <row r="21" spans="1:3" ht="45" x14ac:dyDescent="0.25">
      <c r="A21" s="248">
        <v>18</v>
      </c>
      <c r="B21" s="248" t="s">
        <v>361</v>
      </c>
      <c r="C21" s="248" t="s">
        <v>363</v>
      </c>
    </row>
    <row r="22" spans="1:3" ht="45" x14ac:dyDescent="0.25">
      <c r="A22" s="248">
        <v>19</v>
      </c>
      <c r="B22" s="248" t="s">
        <v>361</v>
      </c>
      <c r="C22" s="248" t="s">
        <v>364</v>
      </c>
    </row>
    <row r="23" spans="1:3" x14ac:dyDescent="0.25">
      <c r="A23" s="248">
        <v>20</v>
      </c>
      <c r="B23" s="248" t="s">
        <v>361</v>
      </c>
      <c r="C23" s="248" t="s">
        <v>365</v>
      </c>
    </row>
    <row r="24" spans="1:3" ht="45" x14ac:dyDescent="0.25">
      <c r="A24" s="248">
        <v>21</v>
      </c>
      <c r="B24" s="248" t="s">
        <v>366</v>
      </c>
      <c r="C24" s="248" t="s">
        <v>367</v>
      </c>
    </row>
    <row r="25" spans="1:3" ht="30" x14ac:dyDescent="0.25">
      <c r="A25" s="248">
        <v>22</v>
      </c>
      <c r="B25" s="248" t="s">
        <v>368</v>
      </c>
      <c r="C25" s="248" t="s">
        <v>369</v>
      </c>
    </row>
    <row r="26" spans="1:3" ht="30" x14ac:dyDescent="0.25">
      <c r="A26" s="248">
        <v>23</v>
      </c>
      <c r="B26" s="248" t="s">
        <v>370</v>
      </c>
      <c r="C26" s="248" t="s">
        <v>371</v>
      </c>
    </row>
    <row r="27" spans="1:3" ht="45" x14ac:dyDescent="0.25">
      <c r="A27" s="248">
        <v>24</v>
      </c>
      <c r="B27" s="248" t="s">
        <v>372</v>
      </c>
      <c r="C27" s="248" t="s">
        <v>373</v>
      </c>
    </row>
    <row r="28" spans="1:3" ht="30" x14ac:dyDescent="0.25">
      <c r="A28" s="248">
        <v>25</v>
      </c>
      <c r="B28" s="248" t="s">
        <v>374</v>
      </c>
      <c r="C28" s="248" t="s">
        <v>375</v>
      </c>
    </row>
    <row r="29" spans="1:3" ht="30" x14ac:dyDescent="0.25">
      <c r="A29" s="248">
        <v>26</v>
      </c>
      <c r="B29" s="248" t="s">
        <v>376</v>
      </c>
      <c r="C29" s="248" t="s">
        <v>377</v>
      </c>
    </row>
    <row r="30" spans="1:3" ht="30" x14ac:dyDescent="0.25">
      <c r="A30" s="248">
        <v>27</v>
      </c>
      <c r="B30" s="248" t="s">
        <v>378</v>
      </c>
      <c r="C30" s="248" t="s">
        <v>379</v>
      </c>
    </row>
    <row r="31" spans="1:3" ht="30" x14ac:dyDescent="0.25">
      <c r="A31" s="248">
        <v>28</v>
      </c>
      <c r="B31" s="248" t="s">
        <v>380</v>
      </c>
      <c r="C31" s="248" t="s">
        <v>381</v>
      </c>
    </row>
    <row r="32" spans="1:3" ht="30" x14ac:dyDescent="0.25">
      <c r="A32" s="248">
        <v>29</v>
      </c>
      <c r="B32" s="248" t="s">
        <v>382</v>
      </c>
      <c r="C32" s="248" t="s">
        <v>383</v>
      </c>
    </row>
    <row r="33" spans="1:3" ht="30" x14ac:dyDescent="0.25">
      <c r="A33" s="248">
        <v>30</v>
      </c>
      <c r="B33" s="248" t="s">
        <v>384</v>
      </c>
      <c r="C33" s="248" t="s">
        <v>385</v>
      </c>
    </row>
    <row r="34" spans="1:3" ht="30" x14ac:dyDescent="0.25">
      <c r="A34" s="248">
        <v>31</v>
      </c>
      <c r="B34" s="248" t="s">
        <v>386</v>
      </c>
      <c r="C34" s="248" t="s">
        <v>387</v>
      </c>
    </row>
    <row r="35" spans="1:3" x14ac:dyDescent="0.25">
      <c r="A35" s="248">
        <v>32</v>
      </c>
      <c r="B35" s="248" t="s">
        <v>388</v>
      </c>
      <c r="C35" s="248" t="s">
        <v>389</v>
      </c>
    </row>
    <row r="36" spans="1:3" ht="30" x14ac:dyDescent="0.25">
      <c r="A36" s="248">
        <v>33</v>
      </c>
      <c r="B36" s="248" t="s">
        <v>390</v>
      </c>
      <c r="C36" s="248" t="s">
        <v>391</v>
      </c>
    </row>
    <row r="37" spans="1:3" x14ac:dyDescent="0.25">
      <c r="A37" s="248">
        <v>34</v>
      </c>
      <c r="B37" s="248" t="s">
        <v>392</v>
      </c>
      <c r="C37" s="248" t="s">
        <v>393</v>
      </c>
    </row>
    <row r="38" spans="1:3" ht="30" x14ac:dyDescent="0.25">
      <c r="A38" s="248">
        <v>35</v>
      </c>
      <c r="B38" s="248" t="s">
        <v>394</v>
      </c>
      <c r="C38" s="248" t="s">
        <v>395</v>
      </c>
    </row>
    <row r="39" spans="1:3" ht="30" x14ac:dyDescent="0.25">
      <c r="A39" s="248">
        <v>36</v>
      </c>
      <c r="B39" s="248" t="s">
        <v>368</v>
      </c>
      <c r="C39" s="248" t="s">
        <v>396</v>
      </c>
    </row>
    <row r="40" spans="1:3" x14ac:dyDescent="0.25">
      <c r="A40" s="248">
        <v>37</v>
      </c>
      <c r="B40" s="248" t="s">
        <v>397</v>
      </c>
      <c r="C40" s="248" t="s">
        <v>398</v>
      </c>
    </row>
    <row r="41" spans="1:3" ht="30" x14ac:dyDescent="0.25">
      <c r="A41" s="248">
        <v>38</v>
      </c>
      <c r="B41" s="248" t="s">
        <v>399</v>
      </c>
      <c r="C41" s="248" t="s">
        <v>400</v>
      </c>
    </row>
    <row r="42" spans="1:3" ht="30" x14ac:dyDescent="0.25">
      <c r="A42" s="248">
        <v>39</v>
      </c>
      <c r="B42" s="248" t="s">
        <v>401</v>
      </c>
      <c r="C42" s="248" t="s">
        <v>402</v>
      </c>
    </row>
    <row r="43" spans="1:3" ht="30" x14ac:dyDescent="0.25">
      <c r="A43" s="248">
        <v>40</v>
      </c>
      <c r="B43" s="248" t="s">
        <v>403</v>
      </c>
      <c r="C43" s="248" t="s">
        <v>404</v>
      </c>
    </row>
    <row r="44" spans="1:3" ht="30" x14ac:dyDescent="0.25">
      <c r="A44" s="248">
        <v>41</v>
      </c>
      <c r="B44" s="248" t="s">
        <v>401</v>
      </c>
      <c r="C44" s="248" t="s">
        <v>405</v>
      </c>
    </row>
    <row r="45" spans="1:3" x14ac:dyDescent="0.25">
      <c r="A45" s="248">
        <v>42</v>
      </c>
      <c r="B45" s="248" t="s">
        <v>406</v>
      </c>
      <c r="C45" s="248" t="s">
        <v>407</v>
      </c>
    </row>
    <row r="46" spans="1:3" ht="30" x14ac:dyDescent="0.25">
      <c r="A46" s="248">
        <v>43</v>
      </c>
      <c r="B46" s="248" t="s">
        <v>408</v>
      </c>
      <c r="C46" s="248" t="s">
        <v>409</v>
      </c>
    </row>
    <row r="47" spans="1:3" ht="30" x14ac:dyDescent="0.25">
      <c r="A47" s="248">
        <v>43</v>
      </c>
      <c r="B47" s="248" t="s">
        <v>410</v>
      </c>
      <c r="C47" s="248" t="s">
        <v>411</v>
      </c>
    </row>
    <row r="48" spans="1:3" ht="30" x14ac:dyDescent="0.25">
      <c r="A48" s="248">
        <v>44</v>
      </c>
      <c r="B48" s="248" t="s">
        <v>412</v>
      </c>
      <c r="C48" s="248" t="s">
        <v>413</v>
      </c>
    </row>
    <row r="49" spans="1:3" x14ac:dyDescent="0.25">
      <c r="A49" s="248">
        <v>45</v>
      </c>
      <c r="B49" s="248" t="s">
        <v>414</v>
      </c>
      <c r="C49" s="248" t="s">
        <v>415</v>
      </c>
    </row>
    <row r="50" spans="1:3" ht="45" x14ac:dyDescent="0.25">
      <c r="A50" s="248">
        <v>46</v>
      </c>
      <c r="B50" s="248" t="s">
        <v>416</v>
      </c>
      <c r="C50" s="248" t="s">
        <v>417</v>
      </c>
    </row>
    <row r="51" spans="1:3" ht="30" x14ac:dyDescent="0.25">
      <c r="A51" s="248">
        <v>47</v>
      </c>
      <c r="B51" s="248" t="s">
        <v>418</v>
      </c>
      <c r="C51" s="248" t="s">
        <v>419</v>
      </c>
    </row>
    <row r="52" spans="1:3" ht="30" x14ac:dyDescent="0.25">
      <c r="A52" s="248">
        <v>48</v>
      </c>
      <c r="B52" s="248" t="s">
        <v>418</v>
      </c>
      <c r="C52" s="248" t="s">
        <v>420</v>
      </c>
    </row>
    <row r="53" spans="1:3" ht="30" x14ac:dyDescent="0.25">
      <c r="A53" s="248">
        <v>49</v>
      </c>
      <c r="B53" s="248" t="s">
        <v>418</v>
      </c>
      <c r="C53" s="248" t="s">
        <v>421</v>
      </c>
    </row>
    <row r="54" spans="1:3" ht="30" x14ac:dyDescent="0.25">
      <c r="A54" s="248">
        <v>50</v>
      </c>
      <c r="B54" s="248" t="s">
        <v>422</v>
      </c>
      <c r="C54" s="248" t="s">
        <v>423</v>
      </c>
    </row>
    <row r="55" spans="1:3" ht="36" customHeight="1" x14ac:dyDescent="0.25">
      <c r="A55" s="332" t="s">
        <v>424</v>
      </c>
      <c r="B55" s="332"/>
      <c r="C55" s="332"/>
    </row>
    <row r="56" spans="1:3" ht="30" customHeight="1" x14ac:dyDescent="0.25"/>
    <row r="57" spans="1:3" ht="3" customHeight="1" x14ac:dyDescent="0.25">
      <c r="A57" s="161"/>
      <c r="B57" s="161"/>
      <c r="C57" s="161"/>
    </row>
    <row r="58" spans="1:3" ht="30" customHeight="1" x14ac:dyDescent="0.25"/>
  </sheetData>
  <mergeCells count="3">
    <mergeCell ref="A2:A3"/>
    <mergeCell ref="A1:C1"/>
    <mergeCell ref="A55:C55"/>
  </mergeCells>
  <printOptions horizontalCentered="1" verticalCentered="1"/>
  <pageMargins left="0.78740157480314965" right="0.78740157480314965" top="0.78740157480314965" bottom="0.78740157480314965" header="0.39370078740157483" footer="0.39370078740157483"/>
  <pageSetup scale="55" orientation="portrait" r:id="rId1"/>
  <headerFooter>
    <oddHeader>&amp;L&amp;G
&amp;"Arial,Normal"&amp;12POLÍTICA DE GESTIÓN DEL RIESGO
Código: E-FO-017 | Versión: 11 | Diciembre 15 de 2023&amp;"-,Normal"&amp;11
&amp;R&amp;G</oddHeader>
    <oddFooter xml:space="preserve">&amp;L&amp;"Arial,Normal"&amp;12Carrera 10 No. 97A-13, Piso 6, Torre A | Bogotá D.C. | PBX: (+57) 601 601 2424 
Línea gratuita nacional: 018000413795 | Código postal: 110221 | www.apccolombia.gov.co
Página: &amp;P/&amp;N&amp;"-,Normal"&amp;11
</oddFooter>
  </headerFooter>
  <rowBreaks count="2" manualBreakCount="2">
    <brk id="13" max="2" man="1"/>
    <brk id="33" max="2"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L42"/>
  <sheetViews>
    <sheetView zoomScaleNormal="100" workbookViewId="0">
      <selection activeCell="A53" sqref="A53"/>
    </sheetView>
  </sheetViews>
  <sheetFormatPr baseColWidth="10" defaultColWidth="11.42578125" defaultRowHeight="15" x14ac:dyDescent="0.25"/>
  <cols>
    <col min="1" max="1" width="91" style="40" customWidth="1"/>
    <col min="2" max="2" width="109.28515625" style="40" customWidth="1"/>
    <col min="3" max="16384" width="11.42578125" style="40"/>
  </cols>
  <sheetData>
    <row r="1" spans="1:12" ht="15.75" customHeight="1" x14ac:dyDescent="0.25">
      <c r="A1" s="89" t="s">
        <v>425</v>
      </c>
      <c r="B1" s="89" t="s">
        <v>425</v>
      </c>
      <c r="C1" s="377"/>
      <c r="D1" s="377"/>
      <c r="E1" s="377"/>
      <c r="F1" s="377"/>
      <c r="G1" s="377"/>
      <c r="H1" s="377"/>
      <c r="I1" s="377"/>
      <c r="J1" s="377"/>
      <c r="K1" s="377"/>
      <c r="L1" s="377"/>
    </row>
    <row r="2" spans="1:12" ht="187.5" customHeight="1" x14ac:dyDescent="0.25">
      <c r="A2" s="88" t="s">
        <v>426</v>
      </c>
      <c r="B2" s="88" t="s">
        <v>427</v>
      </c>
    </row>
    <row r="3" spans="1:12" ht="15.75" customHeight="1" x14ac:dyDescent="0.25">
      <c r="A3" s="89" t="s">
        <v>428</v>
      </c>
      <c r="B3" s="89" t="s">
        <v>428</v>
      </c>
    </row>
    <row r="4" spans="1:12" ht="126.75" customHeight="1" x14ac:dyDescent="0.25">
      <c r="A4" s="90" t="s">
        <v>429</v>
      </c>
      <c r="B4" s="90" t="s">
        <v>430</v>
      </c>
    </row>
    <row r="5" spans="1:12" ht="15.75" customHeight="1" x14ac:dyDescent="0.25">
      <c r="A5" s="89" t="s">
        <v>431</v>
      </c>
      <c r="B5" s="89" t="s">
        <v>431</v>
      </c>
    </row>
    <row r="6" spans="1:12" ht="64.5" customHeight="1" x14ac:dyDescent="0.25">
      <c r="A6" s="88" t="s">
        <v>432</v>
      </c>
      <c r="B6" s="88" t="s">
        <v>432</v>
      </c>
    </row>
    <row r="7" spans="1:12" ht="15.75" customHeight="1" x14ac:dyDescent="0.25">
      <c r="A7" s="89" t="s">
        <v>433</v>
      </c>
      <c r="B7" s="51" t="s">
        <v>434</v>
      </c>
    </row>
    <row r="8" spans="1:12" ht="15" customHeight="1" x14ac:dyDescent="0.25">
      <c r="A8" s="91" t="s">
        <v>8</v>
      </c>
      <c r="B8" s="52" t="s">
        <v>435</v>
      </c>
    </row>
    <row r="9" spans="1:12" ht="15" customHeight="1" x14ac:dyDescent="0.25">
      <c r="A9" s="91" t="s">
        <v>436</v>
      </c>
      <c r="B9" s="52" t="s">
        <v>437</v>
      </c>
    </row>
    <row r="10" spans="1:12" ht="15" customHeight="1" x14ac:dyDescent="0.25">
      <c r="A10" s="91" t="s">
        <v>438</v>
      </c>
      <c r="B10" s="52" t="s">
        <v>439</v>
      </c>
    </row>
    <row r="11" spans="1:12" ht="63.75" customHeight="1" x14ac:dyDescent="0.25">
      <c r="A11" s="91" t="s">
        <v>440</v>
      </c>
      <c r="B11" s="52" t="s">
        <v>441</v>
      </c>
    </row>
    <row r="12" spans="1:12" ht="30.75" customHeight="1" x14ac:dyDescent="0.25">
      <c r="A12" s="92" t="s">
        <v>23</v>
      </c>
      <c r="B12" s="52" t="s">
        <v>442</v>
      </c>
    </row>
    <row r="13" spans="1:12" ht="32.25" customHeight="1" x14ac:dyDescent="0.25">
      <c r="A13" s="92" t="s">
        <v>443</v>
      </c>
      <c r="B13" s="52" t="s">
        <v>444</v>
      </c>
    </row>
    <row r="14" spans="1:12" ht="31.5" customHeight="1" x14ac:dyDescent="0.25">
      <c r="A14" s="92" t="s">
        <v>445</v>
      </c>
      <c r="B14" s="52" t="s">
        <v>446</v>
      </c>
    </row>
    <row r="15" spans="1:12" ht="61.5" customHeight="1" x14ac:dyDescent="0.25">
      <c r="A15" s="92" t="s">
        <v>447</v>
      </c>
      <c r="B15" s="52" t="s">
        <v>448</v>
      </c>
    </row>
    <row r="16" spans="1:12" ht="49.5" customHeight="1" x14ac:dyDescent="0.25">
      <c r="A16" s="92" t="s">
        <v>449</v>
      </c>
      <c r="B16" s="52" t="s">
        <v>450</v>
      </c>
    </row>
    <row r="17" spans="1:2" ht="50.25" customHeight="1" x14ac:dyDescent="0.25">
      <c r="A17" s="92" t="s">
        <v>451</v>
      </c>
      <c r="B17" s="52" t="s">
        <v>452</v>
      </c>
    </row>
    <row r="18" spans="1:2" ht="47.25" customHeight="1" x14ac:dyDescent="0.25">
      <c r="A18" s="92" t="s">
        <v>453</v>
      </c>
      <c r="B18" s="52" t="s">
        <v>454</v>
      </c>
    </row>
    <row r="19" spans="1:2" ht="31.5" customHeight="1" x14ac:dyDescent="0.25">
      <c r="A19" s="92" t="s">
        <v>455</v>
      </c>
      <c r="B19" s="52" t="s">
        <v>456</v>
      </c>
    </row>
    <row r="20" spans="1:2" ht="45.75" customHeight="1" x14ac:dyDescent="0.25">
      <c r="A20" s="92" t="s">
        <v>457</v>
      </c>
      <c r="B20" s="52" t="s">
        <v>458</v>
      </c>
    </row>
    <row r="21" spans="1:2" ht="15" customHeight="1" x14ac:dyDescent="0.25">
      <c r="A21" s="92" t="s">
        <v>459</v>
      </c>
      <c r="B21" s="52" t="s">
        <v>460</v>
      </c>
    </row>
    <row r="22" spans="1:2" ht="33" customHeight="1" x14ac:dyDescent="0.25">
      <c r="A22" s="92" t="s">
        <v>461</v>
      </c>
      <c r="B22" s="52" t="s">
        <v>462</v>
      </c>
    </row>
    <row r="23" spans="1:2" ht="32.25" customHeight="1" x14ac:dyDescent="0.25">
      <c r="A23" s="92" t="s">
        <v>463</v>
      </c>
      <c r="B23" s="52" t="s">
        <v>464</v>
      </c>
    </row>
    <row r="24" spans="1:2" ht="33.75" customHeight="1" x14ac:dyDescent="0.25">
      <c r="A24" s="92" t="s">
        <v>463</v>
      </c>
      <c r="B24" s="52" t="s">
        <v>464</v>
      </c>
    </row>
    <row r="25" spans="1:2" ht="31.5" customHeight="1" x14ac:dyDescent="0.25">
      <c r="A25" s="92" t="s">
        <v>465</v>
      </c>
      <c r="B25" s="52" t="s">
        <v>466</v>
      </c>
    </row>
    <row r="26" spans="1:2" ht="31.5" customHeight="1" x14ac:dyDescent="0.25">
      <c r="A26" s="92" t="s">
        <v>467</v>
      </c>
      <c r="B26" s="52" t="s">
        <v>468</v>
      </c>
    </row>
    <row r="27" spans="1:2" ht="31.5" customHeight="1" x14ac:dyDescent="0.25">
      <c r="A27" s="92" t="s">
        <v>469</v>
      </c>
      <c r="B27" s="52" t="s">
        <v>470</v>
      </c>
    </row>
    <row r="28" spans="1:2" ht="31.5" customHeight="1" x14ac:dyDescent="0.25">
      <c r="A28" s="92" t="s">
        <v>471</v>
      </c>
      <c r="B28" s="52" t="s">
        <v>472</v>
      </c>
    </row>
    <row r="29" spans="1:2" ht="48" customHeight="1" x14ac:dyDescent="0.25">
      <c r="A29" s="92" t="s">
        <v>473</v>
      </c>
      <c r="B29" s="52" t="s">
        <v>474</v>
      </c>
    </row>
    <row r="30" spans="1:2" ht="32.25" customHeight="1" x14ac:dyDescent="0.25">
      <c r="A30" s="92" t="s">
        <v>475</v>
      </c>
      <c r="B30" s="52" t="s">
        <v>476</v>
      </c>
    </row>
    <row r="31" spans="1:2" ht="80.25" customHeight="1" x14ac:dyDescent="0.25">
      <c r="A31" s="92" t="s">
        <v>477</v>
      </c>
      <c r="B31" s="52" t="s">
        <v>478</v>
      </c>
    </row>
    <row r="32" spans="1:2" ht="32.25" customHeight="1" x14ac:dyDescent="0.25">
      <c r="A32" s="92" t="s">
        <v>44</v>
      </c>
      <c r="B32" s="52" t="s">
        <v>479</v>
      </c>
    </row>
    <row r="33" spans="1:2" ht="15.75" x14ac:dyDescent="0.25">
      <c r="A33" s="89" t="s">
        <v>480</v>
      </c>
      <c r="B33" s="89" t="s">
        <v>480</v>
      </c>
    </row>
    <row r="34" spans="1:2" ht="33.75" customHeight="1" x14ac:dyDescent="0.25">
      <c r="A34" s="93" t="s">
        <v>481</v>
      </c>
      <c r="B34" s="93" t="s">
        <v>481</v>
      </c>
    </row>
    <row r="35" spans="1:2" ht="15" customHeight="1" x14ac:dyDescent="0.25">
      <c r="A35" s="93" t="s">
        <v>482</v>
      </c>
      <c r="B35" s="93" t="s">
        <v>482</v>
      </c>
    </row>
    <row r="36" spans="1:2" ht="15" customHeight="1" x14ac:dyDescent="0.25">
      <c r="A36" s="93" t="s">
        <v>483</v>
      </c>
      <c r="B36" s="93" t="s">
        <v>483</v>
      </c>
    </row>
    <row r="37" spans="1:2" ht="15" customHeight="1" x14ac:dyDescent="0.25">
      <c r="A37" s="93" t="s">
        <v>484</v>
      </c>
      <c r="B37" s="93" t="s">
        <v>484</v>
      </c>
    </row>
    <row r="38" spans="1:2" ht="15" customHeight="1" x14ac:dyDescent="0.25">
      <c r="A38" s="93" t="s">
        <v>485</v>
      </c>
      <c r="B38" s="93" t="s">
        <v>485</v>
      </c>
    </row>
    <row r="39" spans="1:2" s="41" customFormat="1" ht="33.75" customHeight="1" x14ac:dyDescent="0.25">
      <c r="A39" s="378" t="s">
        <v>323</v>
      </c>
      <c r="B39" s="379"/>
    </row>
    <row r="40" spans="1:2" ht="30" customHeight="1" x14ac:dyDescent="0.25">
      <c r="A40" s="42"/>
    </row>
    <row r="41" spans="1:2" ht="3" customHeight="1" x14ac:dyDescent="0.25">
      <c r="A41" s="158"/>
      <c r="B41" s="158"/>
    </row>
    <row r="42" spans="1:2" ht="30" customHeight="1" x14ac:dyDescent="0.25"/>
  </sheetData>
  <mergeCells count="2">
    <mergeCell ref="C1:L1"/>
    <mergeCell ref="A39:B39"/>
  </mergeCells>
  <printOptions horizontalCentered="1" verticalCentered="1"/>
  <pageMargins left="0.78740157480314965" right="0.78740157480314965" top="0.78740157480314965" bottom="0.78740157480314965" header="0.39370078740157483" footer="0.39370078740157483"/>
  <pageSetup scale="40" orientation="portrait" r:id="rId1"/>
  <headerFooter>
    <oddHeader>&amp;L&amp;G
&amp;"Arial,Normal"&amp;12POLÍTICA DE GESTIÓN DEL RIESGO
Código: E-FO-017 | Versión: 11 | Diciembre 15 de 2023&amp;"-,Normal"&amp;11
&amp;R&amp;G</oddHeader>
    <oddFooter xml:space="preserve">&amp;L&amp;"Arial,Normal"&amp;12Carrera 10 No. 97A-13, Piso 6, Torre A | Bogotá D.C. | PBX: (+57) 601 601 2424 
Línea gratuita nacional: 018000413795 | Código postal: 110221 | www.apccolombia.gov.co
Página: &amp;P/&amp;N&amp;"-,Normal"&amp;11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I30"/>
  <sheetViews>
    <sheetView zoomScaleNormal="100" workbookViewId="0">
      <selection activeCell="B19" sqref="B19"/>
    </sheetView>
  </sheetViews>
  <sheetFormatPr baseColWidth="10" defaultColWidth="11.42578125" defaultRowHeight="15" x14ac:dyDescent="0.25"/>
  <cols>
    <col min="1" max="1" width="62.140625" style="45" customWidth="1"/>
    <col min="2" max="2" width="70.140625" style="45" customWidth="1"/>
    <col min="3" max="3" width="56.7109375" style="45" customWidth="1"/>
    <col min="4" max="16384" width="11.42578125" style="45"/>
  </cols>
  <sheetData>
    <row r="1" spans="1:35" ht="15.75" x14ac:dyDescent="0.25">
      <c r="A1" s="50" t="s">
        <v>486</v>
      </c>
      <c r="B1" s="50" t="s">
        <v>486</v>
      </c>
      <c r="C1" s="50" t="s">
        <v>486</v>
      </c>
      <c r="D1" s="43"/>
      <c r="E1" s="43"/>
      <c r="F1" s="43"/>
      <c r="G1" s="43"/>
      <c r="H1" s="43"/>
      <c r="I1" s="43"/>
      <c r="J1" s="43"/>
      <c r="K1" s="43"/>
      <c r="L1" s="43"/>
      <c r="M1" s="43"/>
      <c r="N1" s="43"/>
      <c r="O1" s="43"/>
      <c r="P1" s="43"/>
      <c r="Q1" s="43"/>
      <c r="R1" s="43"/>
      <c r="S1" s="43"/>
      <c r="T1" s="43"/>
      <c r="U1" s="43"/>
      <c r="V1" s="43"/>
      <c r="W1" s="43"/>
      <c r="X1" s="43"/>
      <c r="Y1" s="43"/>
      <c r="Z1" s="43"/>
      <c r="AA1" s="43"/>
      <c r="AB1" s="43"/>
      <c r="AC1" s="43"/>
    </row>
    <row r="2" spans="1:35" ht="15.75" x14ac:dyDescent="0.25">
      <c r="A2" s="298" t="s">
        <v>487</v>
      </c>
      <c r="B2" s="75" t="s">
        <v>488</v>
      </c>
      <c r="C2" s="75" t="s">
        <v>489</v>
      </c>
      <c r="D2" s="43"/>
      <c r="E2" s="43"/>
      <c r="F2" s="43"/>
      <c r="G2" s="43"/>
      <c r="H2" s="43"/>
      <c r="I2" s="43"/>
      <c r="J2" s="43"/>
      <c r="K2" s="43"/>
      <c r="L2" s="43"/>
      <c r="M2" s="43"/>
      <c r="N2" s="43"/>
      <c r="O2" s="43"/>
      <c r="P2" s="43"/>
      <c r="Q2" s="43"/>
      <c r="R2" s="43"/>
      <c r="S2" s="43"/>
      <c r="T2" s="43"/>
      <c r="U2" s="43"/>
      <c r="V2" s="43"/>
      <c r="W2" s="43"/>
      <c r="X2" s="43"/>
      <c r="Y2" s="43"/>
      <c r="Z2" s="43"/>
      <c r="AA2" s="43"/>
      <c r="AB2" s="43"/>
      <c r="AC2" s="43"/>
    </row>
    <row r="3" spans="1:35" ht="33" customHeight="1" x14ac:dyDescent="0.25">
      <c r="A3" s="76" t="s">
        <v>490</v>
      </c>
      <c r="B3" s="77" t="s">
        <v>491</v>
      </c>
      <c r="C3" s="78">
        <v>0.2</v>
      </c>
      <c r="D3" s="43"/>
      <c r="E3" s="43"/>
      <c r="F3" s="43"/>
      <c r="G3" s="43"/>
      <c r="H3" s="43"/>
      <c r="I3" s="43"/>
      <c r="J3" s="43"/>
      <c r="K3" s="43"/>
      <c r="L3" s="43"/>
      <c r="M3" s="43"/>
      <c r="N3" s="43"/>
      <c r="O3" s="43"/>
      <c r="P3" s="43"/>
      <c r="Q3" s="43"/>
      <c r="R3" s="43"/>
      <c r="S3" s="43"/>
      <c r="T3" s="43"/>
      <c r="U3" s="43"/>
      <c r="V3" s="43"/>
      <c r="W3" s="43"/>
      <c r="X3" s="43"/>
      <c r="Y3" s="43"/>
      <c r="Z3" s="43"/>
      <c r="AA3" s="43"/>
      <c r="AB3" s="43"/>
      <c r="AC3" s="43"/>
    </row>
    <row r="4" spans="1:35" ht="33" customHeight="1" x14ac:dyDescent="0.25">
      <c r="A4" s="79" t="s">
        <v>492</v>
      </c>
      <c r="B4" s="77" t="s">
        <v>111</v>
      </c>
      <c r="C4" s="78">
        <v>0.4</v>
      </c>
      <c r="D4" s="43"/>
      <c r="E4" s="43"/>
      <c r="F4" s="43"/>
      <c r="G4" s="43"/>
      <c r="H4" s="43"/>
      <c r="I4" s="43"/>
      <c r="J4" s="43"/>
      <c r="K4" s="43"/>
      <c r="L4" s="43"/>
      <c r="M4" s="43"/>
      <c r="N4" s="43"/>
      <c r="O4" s="43"/>
      <c r="P4" s="43"/>
      <c r="Q4" s="43"/>
      <c r="R4" s="43"/>
      <c r="S4" s="43"/>
      <c r="T4" s="43"/>
      <c r="U4" s="43"/>
      <c r="V4" s="43"/>
      <c r="W4" s="43"/>
      <c r="X4" s="43"/>
      <c r="Y4" s="43"/>
      <c r="Z4" s="43"/>
      <c r="AA4" s="43"/>
      <c r="AB4" s="43"/>
      <c r="AC4" s="43"/>
    </row>
    <row r="5" spans="1:35" ht="33" customHeight="1" x14ac:dyDescent="0.25">
      <c r="A5" s="80" t="s">
        <v>493</v>
      </c>
      <c r="B5" s="77" t="s">
        <v>54</v>
      </c>
      <c r="C5" s="78">
        <v>0.6</v>
      </c>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1:35" ht="33" customHeight="1" x14ac:dyDescent="0.25">
      <c r="A6" s="81" t="s">
        <v>494</v>
      </c>
      <c r="B6" s="77" t="s">
        <v>495</v>
      </c>
      <c r="C6" s="78">
        <v>0.8</v>
      </c>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1:35" ht="33" customHeight="1" x14ac:dyDescent="0.25">
      <c r="A7" s="68" t="s">
        <v>496</v>
      </c>
      <c r="B7" s="77" t="s">
        <v>167</v>
      </c>
      <c r="C7" s="78">
        <v>1</v>
      </c>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1:35" ht="37.5" customHeight="1" x14ac:dyDescent="0.25">
      <c r="A8" s="380" t="s">
        <v>323</v>
      </c>
      <c r="B8" s="381"/>
      <c r="C8" s="382"/>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row>
    <row r="9" spans="1:35" ht="30" customHeight="1" x14ac:dyDescent="0.25">
      <c r="A9" s="82"/>
      <c r="B9" s="71"/>
      <c r="C9" s="71"/>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row>
    <row r="10" spans="1:35" ht="3" customHeight="1" x14ac:dyDescent="0.25">
      <c r="A10" s="157"/>
      <c r="B10" s="157"/>
      <c r="C10" s="157"/>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row>
    <row r="11" spans="1:35" ht="30" customHeight="1" x14ac:dyDescent="0.25">
      <c r="A11" s="71"/>
      <c r="B11" s="71"/>
      <c r="C11" s="71"/>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row>
    <row r="12" spans="1:35" x14ac:dyDescent="0.25">
      <c r="A12" s="71"/>
      <c r="B12" s="71"/>
      <c r="C12" s="71"/>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row>
    <row r="13" spans="1:35" x14ac:dyDescent="0.25">
      <c r="A13" s="71"/>
      <c r="B13" s="71"/>
      <c r="C13" s="71"/>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row>
    <row r="14" spans="1:35" x14ac:dyDescent="0.25">
      <c r="A14" s="71"/>
      <c r="B14" s="71"/>
      <c r="C14" s="71"/>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row>
    <row r="15" spans="1:35" x14ac:dyDescent="0.25">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row>
    <row r="16" spans="1:35" x14ac:dyDescent="0.2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row>
    <row r="17" spans="1:35" x14ac:dyDescent="0.25">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row>
    <row r="18" spans="1:35" x14ac:dyDescent="0.25">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row>
    <row r="19" spans="1:35" x14ac:dyDescent="0.2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1:35" x14ac:dyDescent="0.25">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row>
    <row r="21" spans="1:35" x14ac:dyDescent="0.25">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row>
    <row r="22" spans="1:35" x14ac:dyDescent="0.2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row>
    <row r="23" spans="1:35" x14ac:dyDescent="0.2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1:35" x14ac:dyDescent="0.2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1:35" x14ac:dyDescent="0.2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1:35" x14ac:dyDescent="0.2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5" x14ac:dyDescent="0.25">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5" x14ac:dyDescent="0.2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5" x14ac:dyDescent="0.2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row>
    <row r="30" spans="1:35" x14ac:dyDescent="0.25">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row>
  </sheetData>
  <mergeCells count="1">
    <mergeCell ref="A8:C8"/>
  </mergeCells>
  <printOptions horizontalCentered="1" verticalCentered="1"/>
  <pageMargins left="0.78740157480314965" right="0.78740157480314965" top="0.78740157480314965" bottom="0.78740157480314965" header="0.39370078740157483" footer="0.39370078740157483"/>
  <pageSetup scale="63" orientation="landscape" verticalDpi="597" r:id="rId1"/>
  <headerFooter>
    <oddHeader>&amp;L&amp;G
&amp;"Arial,Normal"&amp;12
POLÍTICA DE GESTIÓN DEL RIESGO
Código: E-FO-017 | Versión: 11 | Diciembre 15 de 2023
&amp;R&amp;G</oddHeader>
    <oddFooter xml:space="preserve">&amp;L&amp;"Arial,Normal"&amp;12Carrera 10 No. 97A-13, Piso 6, Torre A | Bogotá D.C. | PBX: (+57) 601 601 2424 
Línea gratuita nacional: 018000413795 | Código postal: 110221 | www.apccolombia.gov.co
Página: &amp;P/&amp;N
&amp;"-,Normal"&amp;11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T20"/>
  <sheetViews>
    <sheetView zoomScaleNormal="100" workbookViewId="0"/>
  </sheetViews>
  <sheetFormatPr baseColWidth="10" defaultColWidth="11.42578125" defaultRowHeight="15" zeroHeight="1" x14ac:dyDescent="0.25"/>
  <cols>
    <col min="1" max="1" width="51.7109375" style="45" customWidth="1"/>
    <col min="2" max="2" width="51.28515625" style="45" customWidth="1"/>
    <col min="3" max="3" width="52.28515625" style="45" customWidth="1"/>
    <col min="4" max="4" width="58.28515625" style="45" customWidth="1"/>
    <col min="5" max="5" width="11.42578125" style="45" customWidth="1"/>
    <col min="6" max="16384" width="11.42578125" style="45"/>
  </cols>
  <sheetData>
    <row r="1" spans="1:20" ht="15.75" x14ac:dyDescent="0.25">
      <c r="A1" s="62" t="s">
        <v>497</v>
      </c>
      <c r="B1" s="62" t="s">
        <v>497</v>
      </c>
      <c r="C1" s="62" t="s">
        <v>497</v>
      </c>
      <c r="D1" s="62" t="s">
        <v>497</v>
      </c>
      <c r="E1" s="43"/>
      <c r="F1" s="43"/>
      <c r="G1" s="43"/>
      <c r="H1" s="43"/>
      <c r="I1" s="43"/>
      <c r="J1" s="43"/>
      <c r="K1" s="43"/>
      <c r="L1" s="43"/>
      <c r="M1" s="43"/>
      <c r="N1" s="43"/>
      <c r="O1" s="43"/>
      <c r="P1" s="43"/>
      <c r="Q1" s="43"/>
      <c r="R1" s="43"/>
      <c r="S1" s="43"/>
      <c r="T1" s="43"/>
    </row>
    <row r="2" spans="1:20" ht="15.75" x14ac:dyDescent="0.25">
      <c r="A2" s="298" t="s">
        <v>487</v>
      </c>
      <c r="B2" s="63" t="s">
        <v>498</v>
      </c>
      <c r="C2" s="63" t="s">
        <v>499</v>
      </c>
      <c r="D2" s="63" t="s">
        <v>65</v>
      </c>
      <c r="E2" s="43"/>
      <c r="F2" s="43"/>
      <c r="G2" s="43"/>
      <c r="H2" s="43"/>
      <c r="I2" s="43"/>
      <c r="J2" s="43"/>
      <c r="K2" s="43"/>
      <c r="L2" s="43"/>
      <c r="M2" s="43"/>
      <c r="N2" s="43"/>
      <c r="O2" s="43"/>
      <c r="P2" s="43"/>
      <c r="Q2" s="43"/>
      <c r="R2" s="43"/>
      <c r="S2" s="43"/>
      <c r="T2" s="43"/>
    </row>
    <row r="3" spans="1:20" ht="30" x14ac:dyDescent="0.25">
      <c r="A3" s="64" t="s">
        <v>500</v>
      </c>
      <c r="B3" s="58" t="s">
        <v>501</v>
      </c>
      <c r="C3" s="58" t="s">
        <v>502</v>
      </c>
      <c r="D3" s="58" t="s">
        <v>244</v>
      </c>
      <c r="E3" s="43"/>
      <c r="F3" s="43"/>
      <c r="G3" s="43"/>
      <c r="H3" s="43"/>
      <c r="I3" s="43"/>
      <c r="J3" s="43"/>
      <c r="K3" s="43"/>
      <c r="L3" s="43"/>
      <c r="M3" s="43"/>
      <c r="N3" s="43"/>
      <c r="O3" s="43"/>
      <c r="P3" s="43"/>
      <c r="Q3" s="43"/>
      <c r="R3" s="43"/>
      <c r="S3" s="43"/>
      <c r="T3" s="43"/>
    </row>
    <row r="4" spans="1:20" ht="60" x14ac:dyDescent="0.25">
      <c r="A4" s="65" t="s">
        <v>503</v>
      </c>
      <c r="B4" s="58" t="s">
        <v>192</v>
      </c>
      <c r="C4" s="58" t="s">
        <v>55</v>
      </c>
      <c r="D4" s="58" t="s">
        <v>176</v>
      </c>
      <c r="E4" s="43"/>
      <c r="F4" s="43"/>
      <c r="G4" s="43"/>
      <c r="H4" s="43"/>
      <c r="I4" s="43"/>
      <c r="J4" s="43"/>
      <c r="K4" s="43"/>
      <c r="L4" s="43"/>
      <c r="M4" s="43"/>
      <c r="N4" s="43"/>
      <c r="O4" s="43"/>
      <c r="P4" s="43"/>
      <c r="Q4" s="43"/>
      <c r="R4" s="43"/>
      <c r="S4" s="43"/>
      <c r="T4" s="43"/>
    </row>
    <row r="5" spans="1:20" ht="45" x14ac:dyDescent="0.25">
      <c r="A5" s="66" t="s">
        <v>504</v>
      </c>
      <c r="B5" s="58" t="s">
        <v>120</v>
      </c>
      <c r="C5" s="58" t="s">
        <v>91</v>
      </c>
      <c r="D5" s="58" t="s">
        <v>83</v>
      </c>
      <c r="E5" s="43"/>
      <c r="F5" s="43"/>
      <c r="G5" s="43"/>
      <c r="H5" s="43"/>
      <c r="I5" s="43"/>
      <c r="J5" s="43"/>
      <c r="K5" s="43"/>
      <c r="L5" s="43"/>
      <c r="M5" s="43"/>
      <c r="N5" s="43"/>
      <c r="O5" s="43"/>
      <c r="P5" s="43"/>
      <c r="Q5" s="43"/>
      <c r="R5" s="43"/>
      <c r="S5" s="43"/>
      <c r="T5" s="43"/>
    </row>
    <row r="6" spans="1:20" ht="45" x14ac:dyDescent="0.25">
      <c r="A6" s="67" t="s">
        <v>505</v>
      </c>
      <c r="B6" s="58" t="s">
        <v>506</v>
      </c>
      <c r="C6" s="58" t="s">
        <v>507</v>
      </c>
      <c r="D6" s="58" t="s">
        <v>508</v>
      </c>
      <c r="E6" s="43"/>
      <c r="F6" s="43"/>
      <c r="G6" s="43"/>
      <c r="H6" s="43"/>
      <c r="I6" s="43"/>
      <c r="J6" s="43"/>
      <c r="K6" s="43"/>
      <c r="L6" s="43"/>
      <c r="M6" s="43"/>
      <c r="N6" s="43"/>
      <c r="O6" s="43"/>
      <c r="P6" s="43"/>
      <c r="Q6" s="43"/>
      <c r="R6" s="43"/>
      <c r="S6" s="43"/>
      <c r="T6" s="43"/>
    </row>
    <row r="7" spans="1:20" ht="45" x14ac:dyDescent="0.25">
      <c r="A7" s="68" t="s">
        <v>509</v>
      </c>
      <c r="B7" s="58" t="s">
        <v>510</v>
      </c>
      <c r="C7" s="58" t="s">
        <v>511</v>
      </c>
      <c r="D7" s="58" t="s">
        <v>512</v>
      </c>
      <c r="E7" s="43"/>
      <c r="F7" s="43"/>
      <c r="G7" s="43"/>
      <c r="H7" s="43"/>
      <c r="I7" s="43"/>
      <c r="J7" s="43"/>
      <c r="K7" s="43"/>
      <c r="L7" s="43"/>
      <c r="M7" s="43"/>
      <c r="N7" s="43"/>
      <c r="O7" s="43"/>
      <c r="P7" s="43"/>
      <c r="Q7" s="43"/>
      <c r="R7" s="43"/>
      <c r="S7" s="43"/>
      <c r="T7" s="43"/>
    </row>
    <row r="8" spans="1:20" ht="36" customHeight="1" x14ac:dyDescent="0.25">
      <c r="A8" s="380" t="s">
        <v>323</v>
      </c>
      <c r="B8" s="381"/>
      <c r="C8" s="381"/>
      <c r="D8" s="382"/>
      <c r="E8" s="43"/>
      <c r="F8" s="43"/>
      <c r="G8" s="43"/>
      <c r="H8" s="43"/>
      <c r="I8" s="43"/>
      <c r="J8" s="43"/>
      <c r="K8" s="43"/>
      <c r="L8" s="43"/>
      <c r="M8" s="43"/>
      <c r="N8" s="43"/>
      <c r="O8" s="43"/>
      <c r="P8" s="43"/>
      <c r="Q8" s="43"/>
      <c r="R8" s="43"/>
      <c r="S8" s="43"/>
      <c r="T8" s="43"/>
    </row>
    <row r="9" spans="1:20" ht="30" customHeight="1" x14ac:dyDescent="0.25">
      <c r="A9" s="70"/>
      <c r="B9" s="70" t="s">
        <v>120</v>
      </c>
      <c r="C9" s="70" t="s">
        <v>91</v>
      </c>
      <c r="D9" s="43"/>
      <c r="E9" s="43"/>
      <c r="F9" s="43"/>
      <c r="G9" s="43"/>
      <c r="H9" s="43"/>
      <c r="I9" s="43"/>
      <c r="J9" s="43"/>
      <c r="K9" s="43"/>
      <c r="L9" s="43"/>
      <c r="M9" s="43"/>
      <c r="N9" s="43"/>
      <c r="O9" s="43"/>
      <c r="P9" s="43"/>
      <c r="Q9" s="43"/>
      <c r="R9" s="43"/>
      <c r="S9" s="43"/>
      <c r="T9" s="43"/>
    </row>
    <row r="10" spans="1:20" ht="3" customHeight="1" x14ac:dyDescent="0.25">
      <c r="A10" s="157"/>
      <c r="B10" s="157"/>
      <c r="C10" s="156"/>
      <c r="D10" s="156"/>
    </row>
    <row r="11" spans="1:20" ht="103.5" hidden="1" customHeight="1" x14ac:dyDescent="0.25">
      <c r="A11" s="73"/>
      <c r="C11" s="155" t="s">
        <v>513</v>
      </c>
      <c r="D11" s="155" t="s">
        <v>501</v>
      </c>
      <c r="E11" s="155" t="s">
        <v>502</v>
      </c>
    </row>
    <row r="12" spans="1:20" ht="93.75" hidden="1" customHeight="1" x14ac:dyDescent="0.25">
      <c r="A12" s="73"/>
      <c r="C12" s="155" t="s">
        <v>514</v>
      </c>
      <c r="D12" s="155" t="s">
        <v>192</v>
      </c>
      <c r="E12" s="155" t="s">
        <v>515</v>
      </c>
    </row>
    <row r="13" spans="1:20" ht="108.75" hidden="1" customHeight="1" x14ac:dyDescent="0.25">
      <c r="A13" s="73"/>
      <c r="C13" s="155"/>
      <c r="D13" s="155" t="s">
        <v>120</v>
      </c>
      <c r="E13" s="155" t="s">
        <v>91</v>
      </c>
    </row>
    <row r="14" spans="1:20" ht="105" hidden="1" customHeight="1" x14ac:dyDescent="0.25">
      <c r="A14" s="73"/>
      <c r="C14" s="155"/>
      <c r="D14" s="155" t="s">
        <v>506</v>
      </c>
      <c r="E14" s="155" t="s">
        <v>516</v>
      </c>
    </row>
    <row r="15" spans="1:20" ht="88.5" hidden="1" customHeight="1" x14ac:dyDescent="0.25">
      <c r="A15" s="73"/>
      <c r="C15" s="155"/>
      <c r="D15" s="155" t="s">
        <v>510</v>
      </c>
      <c r="E15" s="155" t="s">
        <v>517</v>
      </c>
    </row>
    <row r="16" spans="1:20" ht="97.5" hidden="1" customHeight="1" x14ac:dyDescent="0.25">
      <c r="A16" s="73"/>
      <c r="B16" s="73"/>
      <c r="C16" s="73"/>
    </row>
    <row r="17" spans="1:3" ht="30" customHeight="1" x14ac:dyDescent="0.25">
      <c r="A17" s="73"/>
      <c r="B17" s="73"/>
      <c r="C17" s="73"/>
    </row>
    <row r="18" spans="1:3" x14ac:dyDescent="0.25"/>
    <row r="19" spans="1:3" x14ac:dyDescent="0.25"/>
    <row r="20" spans="1:3" x14ac:dyDescent="0.25"/>
  </sheetData>
  <mergeCells count="1">
    <mergeCell ref="A8:D8"/>
  </mergeCells>
  <printOptions horizontalCentered="1" verticalCentered="1"/>
  <pageMargins left="0.78740157480314965" right="0.78740157480314965" top="0.78740157480314965" bottom="0.78740157480314965" header="0.39370078740157483" footer="0.39370078740157483"/>
  <pageSetup scale="56" orientation="landscape" verticalDpi="597" r:id="rId1"/>
  <headerFooter>
    <oddHeader>&amp;L&amp;G
&amp;"Arial,Normal"&amp;12POLÍTICA DE GESTIÓN DEL RIESGO
Código: E-FO-017 | Versión: 11 | Diciembre 15 de 2023
&amp;R&amp;G</oddHeader>
    <oddFooter xml:space="preserve">&amp;L&amp;"Arial,Normal"&amp;12Carrera 10 No. 97A-13, Piso 6, Torre A | Bogotá D.C. | PBX: (+57) 601 601 2424 
Línea gratuita nacional: 018000413795 | Código postal: 110221 | www.apccolombia.gov.co
Página: &amp;P/&amp;N
</oddFooter>
  </headerFooter>
  <colBreaks count="1" manualBreakCount="1">
    <brk id="4" max="9"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E17"/>
  <sheetViews>
    <sheetView zoomScaleNormal="100" workbookViewId="0">
      <selection activeCell="B8" sqref="B8"/>
    </sheetView>
  </sheetViews>
  <sheetFormatPr baseColWidth="10" defaultColWidth="14.28515625" defaultRowHeight="15" x14ac:dyDescent="0.25"/>
  <cols>
    <col min="1" max="1" width="15.42578125" style="43" customWidth="1"/>
    <col min="2" max="2" width="17.28515625" style="43" customWidth="1"/>
    <col min="3" max="3" width="15.42578125" style="43" customWidth="1"/>
    <col min="4" max="4" width="46" style="43" customWidth="1"/>
    <col min="5" max="5" width="20.5703125" style="43" customWidth="1"/>
    <col min="6" max="16384" width="14.28515625" style="43"/>
  </cols>
  <sheetData>
    <row r="1" spans="1:5" ht="15.75" customHeight="1" x14ac:dyDescent="0.25">
      <c r="A1" s="59" t="s">
        <v>518</v>
      </c>
      <c r="B1" s="59" t="s">
        <v>518</v>
      </c>
      <c r="C1" s="59" t="s">
        <v>518</v>
      </c>
      <c r="D1" s="59" t="s">
        <v>518</v>
      </c>
      <c r="E1" s="59" t="s">
        <v>518</v>
      </c>
    </row>
    <row r="2" spans="1:5" ht="15.75" customHeight="1" x14ac:dyDescent="0.25">
      <c r="A2" s="59" t="s">
        <v>519</v>
      </c>
      <c r="B2" s="59" t="s">
        <v>519</v>
      </c>
      <c r="C2" s="59" t="s">
        <v>519</v>
      </c>
      <c r="D2" s="59" t="s">
        <v>520</v>
      </c>
      <c r="E2" s="59" t="s">
        <v>521</v>
      </c>
    </row>
    <row r="3" spans="1:5" ht="30" x14ac:dyDescent="0.25">
      <c r="A3" s="60" t="s">
        <v>522</v>
      </c>
      <c r="B3" s="60" t="s">
        <v>523</v>
      </c>
      <c r="C3" s="60" t="s">
        <v>57</v>
      </c>
      <c r="D3" s="60" t="s">
        <v>524</v>
      </c>
      <c r="E3" s="61">
        <v>0.25</v>
      </c>
    </row>
    <row r="4" spans="1:5" ht="45" x14ac:dyDescent="0.25">
      <c r="A4" s="60" t="s">
        <v>522</v>
      </c>
      <c r="B4" s="60" t="s">
        <v>523</v>
      </c>
      <c r="C4" s="60" t="s">
        <v>525</v>
      </c>
      <c r="D4" s="60" t="s">
        <v>526</v>
      </c>
      <c r="E4" s="61">
        <v>0.15</v>
      </c>
    </row>
    <row r="5" spans="1:5" ht="45" x14ac:dyDescent="0.25">
      <c r="A5" s="60" t="s">
        <v>522</v>
      </c>
      <c r="B5" s="60" t="s">
        <v>523</v>
      </c>
      <c r="C5" s="60" t="s">
        <v>527</v>
      </c>
      <c r="D5" s="60" t="s">
        <v>528</v>
      </c>
      <c r="E5" s="61">
        <v>0.1</v>
      </c>
    </row>
    <row r="6" spans="1:5" ht="75" x14ac:dyDescent="0.25">
      <c r="A6" s="60" t="s">
        <v>522</v>
      </c>
      <c r="B6" s="74" t="s">
        <v>529</v>
      </c>
      <c r="C6" s="60" t="s">
        <v>169</v>
      </c>
      <c r="D6" s="60" t="s">
        <v>530</v>
      </c>
      <c r="E6" s="61">
        <v>0.25</v>
      </c>
    </row>
    <row r="7" spans="1:5" ht="30" x14ac:dyDescent="0.25">
      <c r="A7" s="60" t="s">
        <v>522</v>
      </c>
      <c r="B7" s="74" t="s">
        <v>529</v>
      </c>
      <c r="C7" s="60" t="s">
        <v>58</v>
      </c>
      <c r="D7" s="60" t="s">
        <v>531</v>
      </c>
      <c r="E7" s="61">
        <v>0.15</v>
      </c>
    </row>
    <row r="8" spans="1:5" ht="60" x14ac:dyDescent="0.25">
      <c r="A8" s="60" t="s">
        <v>532</v>
      </c>
      <c r="B8" s="60" t="s">
        <v>533</v>
      </c>
      <c r="C8" s="60" t="s">
        <v>71</v>
      </c>
      <c r="D8" s="60" t="s">
        <v>534</v>
      </c>
      <c r="E8" s="60" t="s">
        <v>535</v>
      </c>
    </row>
    <row r="9" spans="1:5" ht="60" x14ac:dyDescent="0.25">
      <c r="A9" s="60" t="s">
        <v>532</v>
      </c>
      <c r="B9" s="60" t="s">
        <v>533</v>
      </c>
      <c r="C9" s="60" t="s">
        <v>536</v>
      </c>
      <c r="D9" s="60" t="s">
        <v>537</v>
      </c>
      <c r="E9" s="60" t="s">
        <v>535</v>
      </c>
    </row>
    <row r="10" spans="1:5" ht="45" x14ac:dyDescent="0.25">
      <c r="A10" s="60" t="s">
        <v>532</v>
      </c>
      <c r="B10" s="60" t="s">
        <v>538</v>
      </c>
      <c r="C10" s="60" t="s">
        <v>60</v>
      </c>
      <c r="D10" s="60" t="s">
        <v>539</v>
      </c>
      <c r="E10" s="60" t="s">
        <v>535</v>
      </c>
    </row>
    <row r="11" spans="1:5" ht="45" x14ac:dyDescent="0.25">
      <c r="A11" s="60" t="s">
        <v>532</v>
      </c>
      <c r="B11" s="60" t="s">
        <v>538</v>
      </c>
      <c r="C11" s="60" t="s">
        <v>540</v>
      </c>
      <c r="D11" s="60" t="s">
        <v>541</v>
      </c>
      <c r="E11" s="60" t="s">
        <v>535</v>
      </c>
    </row>
    <row r="12" spans="1:5" ht="30" x14ac:dyDescent="0.25">
      <c r="A12" s="60" t="s">
        <v>532</v>
      </c>
      <c r="B12" s="60" t="s">
        <v>542</v>
      </c>
      <c r="C12" s="60" t="s">
        <v>543</v>
      </c>
      <c r="D12" s="60" t="s">
        <v>544</v>
      </c>
      <c r="E12" s="60" t="s">
        <v>535</v>
      </c>
    </row>
    <row r="13" spans="1:5" ht="30" x14ac:dyDescent="0.25">
      <c r="A13" s="60" t="s">
        <v>532</v>
      </c>
      <c r="B13" s="60" t="s">
        <v>542</v>
      </c>
      <c r="C13" s="60" t="s">
        <v>545</v>
      </c>
      <c r="D13" s="60" t="s">
        <v>546</v>
      </c>
      <c r="E13" s="60" t="s">
        <v>535</v>
      </c>
    </row>
    <row r="14" spans="1:5" ht="52.5" customHeight="1" x14ac:dyDescent="0.25">
      <c r="A14" s="378" t="s">
        <v>547</v>
      </c>
      <c r="B14" s="383"/>
      <c r="C14" s="383"/>
      <c r="D14" s="383"/>
      <c r="E14" s="379"/>
    </row>
    <row r="15" spans="1:5" ht="30" customHeight="1" x14ac:dyDescent="0.25"/>
    <row r="16" spans="1:5" ht="3" customHeight="1" x14ac:dyDescent="0.25">
      <c r="A16" s="156"/>
      <c r="B16" s="156"/>
      <c r="C16" s="156"/>
      <c r="D16" s="156"/>
      <c r="E16" s="156"/>
    </row>
    <row r="17" ht="30" customHeight="1" x14ac:dyDescent="0.25"/>
  </sheetData>
  <mergeCells count="1">
    <mergeCell ref="A14:E14"/>
  </mergeCells>
  <printOptions horizontalCentered="1" verticalCentered="1"/>
  <pageMargins left="0.78740157480314965" right="0.78740157480314965" top="0.78740157480314965" bottom="0.78740157480314965" header="0.39370078740157483" footer="0.39370078740157483"/>
  <pageSetup scale="75" orientation="portrait" verticalDpi="597" r:id="rId1"/>
  <headerFooter>
    <oddHeader>&amp;L&amp;G
&amp;"Arial,Normal"&amp;12POLÍTICA DE GESTIÓN DEL RIESGO
Código: E-FO-017 | Versión: 11 | Diciembre 15 de 2023&amp;"-,Normal"&amp;11
&amp;R&amp;G</oddHeader>
    <oddFooter xml:space="preserve">&amp;L&amp;"Arial,Normal"&amp;12Carrera 10 No. 97A-13, Piso 6, Torre A | Bogotá D.C. | PBX: (+57) 601 601 2424 
Línea gratuita nacional: 018000413795 | Código postal: 110221 | www.apccolombia.gov.co
Página: &amp;P/&amp;N&amp;"-,Normal"&amp;11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CU140"/>
  <sheetViews>
    <sheetView zoomScale="50" zoomScaleNormal="50" workbookViewId="0">
      <selection activeCell="AO77" sqref="AO77"/>
    </sheetView>
  </sheetViews>
  <sheetFormatPr baseColWidth="10" defaultColWidth="11.42578125" defaultRowHeight="15" x14ac:dyDescent="0.25"/>
  <cols>
    <col min="2" max="39" width="5.7109375" customWidth="1"/>
    <col min="41" max="46" width="5.7109375" customWidth="1"/>
  </cols>
  <sheetData>
    <row r="1" spans="1:99"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row>
    <row r="2" spans="1:99" ht="18" customHeight="1" x14ac:dyDescent="0.25">
      <c r="A2" s="38"/>
      <c r="B2" s="384" t="s">
        <v>548</v>
      </c>
      <c r="C2" s="384"/>
      <c r="D2" s="384"/>
      <c r="E2" s="384"/>
      <c r="F2" s="384"/>
      <c r="G2" s="384"/>
      <c r="H2" s="384"/>
      <c r="I2" s="384"/>
      <c r="J2" s="421" t="s">
        <v>23</v>
      </c>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row>
    <row r="3" spans="1:99" ht="18.75" customHeight="1" x14ac:dyDescent="0.25">
      <c r="A3" s="38"/>
      <c r="B3" s="384"/>
      <c r="C3" s="384"/>
      <c r="D3" s="384"/>
      <c r="E3" s="384"/>
      <c r="F3" s="384"/>
      <c r="G3" s="384"/>
      <c r="H3" s="384"/>
      <c r="I3" s="384"/>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row>
    <row r="4" spans="1:99" ht="15" customHeight="1" x14ac:dyDescent="0.25">
      <c r="A4" s="38"/>
      <c r="B4" s="384"/>
      <c r="C4" s="384"/>
      <c r="D4" s="384"/>
      <c r="E4" s="384"/>
      <c r="F4" s="384"/>
      <c r="G4" s="384"/>
      <c r="H4" s="384"/>
      <c r="I4" s="384"/>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row>
    <row r="5" spans="1:99"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row>
    <row r="6" spans="1:99" ht="15" customHeight="1" x14ac:dyDescent="0.25">
      <c r="A6" s="38"/>
      <c r="B6" s="432" t="s">
        <v>489</v>
      </c>
      <c r="C6" s="432"/>
      <c r="D6" s="433"/>
      <c r="E6" s="422" t="s">
        <v>549</v>
      </c>
      <c r="F6" s="423"/>
      <c r="G6" s="423"/>
      <c r="H6" s="423"/>
      <c r="I6" s="424"/>
      <c r="J6" s="418" t="str">
        <f>IF(AND('Mapa riesgos corrupción'!$L$3="Muy Alta",'Mapa riesgos corrupción'!$Q$3="Leve"),CONCATENATE("R",'Mapa riesgos corrupción'!$A$3),"")</f>
        <v/>
      </c>
      <c r="K6" s="419"/>
      <c r="L6" s="419" t="e">
        <f>IF(AND('Mapa riesgos corrupción'!#REF!="Muy Alta",'Mapa riesgos corrupción'!#REF!="Leve"),CONCATENATE("R",'Mapa riesgos corrupción'!#REF!),"")</f>
        <v>#REF!</v>
      </c>
      <c r="M6" s="419"/>
      <c r="N6" s="419" t="e">
        <f>IF(AND('Mapa riesgos corrupción'!#REF!="Muy Alta",'Mapa riesgos corrupción'!#REF!="Leve"),CONCATENATE("R",'Mapa riesgos corrupción'!#REF!),"")</f>
        <v>#REF!</v>
      </c>
      <c r="O6" s="420"/>
      <c r="P6" s="418" t="str">
        <f>IF(AND('Mapa riesgos corrupción'!$L$3="Muy Alta",'Mapa riesgos corrupción'!$Q$3="Menor"),CONCATENATE("R",'Mapa riesgos corrupción'!$A$3),"")</f>
        <v/>
      </c>
      <c r="Q6" s="419"/>
      <c r="R6" s="419" t="e">
        <f>IF(AND('Mapa riesgos corrupción'!#REF!="Muy Alta",'Mapa riesgos corrupción'!#REF!="Menor"),CONCATENATE("R",'Mapa riesgos corrupción'!#REF!),"")</f>
        <v>#REF!</v>
      </c>
      <c r="S6" s="419"/>
      <c r="T6" s="419" t="e">
        <f>IF(AND('Mapa riesgos corrupción'!#REF!="Muy Alta",'Mapa riesgos corrupción'!#REF!="Menor"),CONCATENATE("R",'Mapa riesgos corrupción'!#REF!),"")</f>
        <v>#REF!</v>
      </c>
      <c r="U6" s="420"/>
      <c r="V6" s="418" t="str">
        <f>IF(AND('Mapa riesgos corrupción'!$L$3="Muy Alta",'Mapa riesgos corrupción'!$Q$3="Moderado"),CONCATENATE("R",'Mapa riesgos corrupción'!$A$3),"")</f>
        <v/>
      </c>
      <c r="W6" s="419"/>
      <c r="X6" s="419" t="e">
        <f>IF(AND('Mapa riesgos corrupción'!#REF!="Muy Alta",'Mapa riesgos corrupción'!#REF!="Moderado"),CONCATENATE("R",'Mapa riesgos corrupción'!#REF!),"")</f>
        <v>#REF!</v>
      </c>
      <c r="Y6" s="419"/>
      <c r="Z6" s="419" t="e">
        <f>IF(AND('Mapa riesgos corrupción'!#REF!="Muy Alta",'Mapa riesgos corrupción'!#REF!="Moderado"),CONCATENATE("R",'Mapa riesgos corrupción'!#REF!),"")</f>
        <v>#REF!</v>
      </c>
      <c r="AA6" s="420"/>
      <c r="AB6" s="418" t="str">
        <f>IF(AND('Mapa riesgos corrupción'!$L$3="Muy Alta",'Mapa riesgos corrupción'!$Q$3="Mayor"),CONCATENATE("R",'Mapa riesgos corrupción'!$A$3),"")</f>
        <v/>
      </c>
      <c r="AC6" s="419"/>
      <c r="AD6" s="419" t="e">
        <f>IF(AND('Mapa riesgos corrupción'!#REF!="Muy Alta",'Mapa riesgos corrupción'!#REF!="Mayor"),CONCATENATE("R",'Mapa riesgos corrupción'!#REF!),"")</f>
        <v>#REF!</v>
      </c>
      <c r="AE6" s="419"/>
      <c r="AF6" s="419" t="e">
        <f>IF(AND('Mapa riesgos corrupción'!#REF!="Muy Alta",'Mapa riesgos corrupción'!#REF!="Mayor"),CONCATENATE("R",'Mapa riesgos corrupción'!#REF!),"")</f>
        <v>#REF!</v>
      </c>
      <c r="AG6" s="420"/>
      <c r="AH6" s="409" t="str">
        <f>IF(AND('Mapa riesgos corrupción'!$L$3="Muy Alta",'Mapa riesgos corrupción'!$Q$3="Catastrófico"),CONCATENATE("R",'Mapa riesgos corrupción'!$A$3),"")</f>
        <v/>
      </c>
      <c r="AI6" s="410"/>
      <c r="AJ6" s="410" t="e">
        <f>IF(AND('Mapa riesgos corrupción'!#REF!="Muy Alta",'Mapa riesgos corrupción'!#REF!="Catastrófico"),CONCATENATE("R",'Mapa riesgos corrupción'!#REF!),"")</f>
        <v>#REF!</v>
      </c>
      <c r="AK6" s="410"/>
      <c r="AL6" s="410" t="e">
        <f>IF(AND('Mapa riesgos corrupción'!#REF!="Muy Alta",'Mapa riesgos corrupción'!#REF!="Catastrófico"),CONCATENATE("R",'Mapa riesgos corrupción'!#REF!),"")</f>
        <v>#REF!</v>
      </c>
      <c r="AM6" s="411"/>
      <c r="AO6" s="434" t="s">
        <v>550</v>
      </c>
      <c r="AP6" s="435"/>
      <c r="AQ6" s="435"/>
      <c r="AR6" s="435"/>
      <c r="AS6" s="435"/>
      <c r="AT6" s="436"/>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row>
    <row r="7" spans="1:99" ht="15" customHeight="1" x14ac:dyDescent="0.25">
      <c r="A7" s="38"/>
      <c r="B7" s="432"/>
      <c r="C7" s="432"/>
      <c r="D7" s="433"/>
      <c r="E7" s="425"/>
      <c r="F7" s="426"/>
      <c r="G7" s="426"/>
      <c r="H7" s="426"/>
      <c r="I7" s="427"/>
      <c r="J7" s="412"/>
      <c r="K7" s="413"/>
      <c r="L7" s="413"/>
      <c r="M7" s="413"/>
      <c r="N7" s="413"/>
      <c r="O7" s="414"/>
      <c r="P7" s="412"/>
      <c r="Q7" s="413"/>
      <c r="R7" s="413"/>
      <c r="S7" s="413"/>
      <c r="T7" s="413"/>
      <c r="U7" s="414"/>
      <c r="V7" s="412"/>
      <c r="W7" s="413"/>
      <c r="X7" s="413"/>
      <c r="Y7" s="413"/>
      <c r="Z7" s="413"/>
      <c r="AA7" s="414"/>
      <c r="AB7" s="412"/>
      <c r="AC7" s="413"/>
      <c r="AD7" s="413"/>
      <c r="AE7" s="413"/>
      <c r="AF7" s="413"/>
      <c r="AG7" s="414"/>
      <c r="AH7" s="403"/>
      <c r="AI7" s="404"/>
      <c r="AJ7" s="404"/>
      <c r="AK7" s="404"/>
      <c r="AL7" s="404"/>
      <c r="AM7" s="405"/>
      <c r="AN7" s="38"/>
      <c r="AO7" s="437"/>
      <c r="AP7" s="438"/>
      <c r="AQ7" s="438"/>
      <c r="AR7" s="438"/>
      <c r="AS7" s="438"/>
      <c r="AT7" s="439"/>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row>
    <row r="8" spans="1:99" ht="15" customHeight="1" x14ac:dyDescent="0.25">
      <c r="A8" s="38"/>
      <c r="B8" s="432"/>
      <c r="C8" s="432"/>
      <c r="D8" s="433"/>
      <c r="E8" s="425"/>
      <c r="F8" s="426"/>
      <c r="G8" s="426"/>
      <c r="H8" s="426"/>
      <c r="I8" s="427"/>
      <c r="J8" s="412" t="e">
        <f>IF(AND('Mapa riesgos corrupción'!#REF!="Muy Alta",'Mapa riesgos corrupción'!#REF!="Leve"),CONCATENATE("R",'Mapa riesgos corrupción'!#REF!),"")</f>
        <v>#REF!</v>
      </c>
      <c r="K8" s="413"/>
      <c r="L8" s="413" t="e">
        <f>IF(AND('Mapa riesgos corrupción'!#REF!="Muy Alta",'Mapa riesgos corrupción'!#REF!="Leve"),CONCATENATE("R",'Mapa riesgos corrupción'!#REF!),"")</f>
        <v>#REF!</v>
      </c>
      <c r="M8" s="413"/>
      <c r="N8" s="413" t="e">
        <f>IF(AND('Mapa riesgos corrupción'!#REF!="Muy Alta",'Mapa riesgos corrupción'!#REF!="Leve"),CONCATENATE("R",'Mapa riesgos corrupción'!#REF!),"")</f>
        <v>#REF!</v>
      </c>
      <c r="O8" s="414"/>
      <c r="P8" s="412" t="e">
        <f>IF(AND('Mapa riesgos corrupción'!#REF!="Muy Alta",'Mapa riesgos corrupción'!#REF!="Menor"),CONCATENATE("R",'Mapa riesgos corrupción'!#REF!),"")</f>
        <v>#REF!</v>
      </c>
      <c r="Q8" s="413"/>
      <c r="R8" s="413" t="e">
        <f>IF(AND('Mapa riesgos corrupción'!#REF!="Muy Alta",'Mapa riesgos corrupción'!#REF!="Menor"),CONCATENATE("R",'Mapa riesgos corrupción'!#REF!),"")</f>
        <v>#REF!</v>
      </c>
      <c r="S8" s="413"/>
      <c r="T8" s="413" t="e">
        <f>IF(AND('Mapa riesgos corrupción'!#REF!="Muy Alta",'Mapa riesgos corrupción'!#REF!="Menor"),CONCATENATE("R",'Mapa riesgos corrupción'!#REF!),"")</f>
        <v>#REF!</v>
      </c>
      <c r="U8" s="414"/>
      <c r="V8" s="412" t="e">
        <f>IF(AND('Mapa riesgos corrupción'!#REF!="Muy Alta",'Mapa riesgos corrupción'!#REF!="Moderado"),CONCATENATE("R",'Mapa riesgos corrupción'!#REF!),"")</f>
        <v>#REF!</v>
      </c>
      <c r="W8" s="413"/>
      <c r="X8" s="413" t="e">
        <f>IF(AND('Mapa riesgos corrupción'!#REF!="Muy Alta",'Mapa riesgos corrupción'!#REF!="Moderado"),CONCATENATE("R",'Mapa riesgos corrupción'!#REF!),"")</f>
        <v>#REF!</v>
      </c>
      <c r="Y8" s="413"/>
      <c r="Z8" s="413" t="e">
        <f>IF(AND('Mapa riesgos corrupción'!#REF!="Muy Alta",'Mapa riesgos corrupción'!#REF!="Moderado"),CONCATENATE("R",'Mapa riesgos corrupción'!#REF!),"")</f>
        <v>#REF!</v>
      </c>
      <c r="AA8" s="414"/>
      <c r="AB8" s="412" t="e">
        <f>IF(AND('Mapa riesgos corrupción'!#REF!="Muy Alta",'Mapa riesgos corrupción'!#REF!="Mayor"),CONCATENATE("R",'Mapa riesgos corrupción'!#REF!),"")</f>
        <v>#REF!</v>
      </c>
      <c r="AC8" s="413"/>
      <c r="AD8" s="413" t="e">
        <f>IF(AND('Mapa riesgos corrupción'!#REF!="Muy Alta",'Mapa riesgos corrupción'!#REF!="Mayor"),CONCATENATE("R",'Mapa riesgos corrupción'!#REF!),"")</f>
        <v>#REF!</v>
      </c>
      <c r="AE8" s="413"/>
      <c r="AF8" s="413" t="e">
        <f>IF(AND('Mapa riesgos corrupción'!#REF!="Muy Alta",'Mapa riesgos corrupción'!#REF!="Mayor"),CONCATENATE("R",'Mapa riesgos corrupción'!#REF!),"")</f>
        <v>#REF!</v>
      </c>
      <c r="AG8" s="414"/>
      <c r="AH8" s="403" t="e">
        <f>IF(AND('Mapa riesgos corrupción'!#REF!="Muy Alta",'Mapa riesgos corrupción'!#REF!="Catastrófico"),CONCATENATE("R",'Mapa riesgos corrupción'!#REF!),"")</f>
        <v>#REF!</v>
      </c>
      <c r="AI8" s="404"/>
      <c r="AJ8" s="404" t="e">
        <f>IF(AND('Mapa riesgos corrupción'!#REF!="Muy Alta",'Mapa riesgos corrupción'!#REF!="Catastrófico"),CONCATENATE("R",'Mapa riesgos corrupción'!#REF!),"")</f>
        <v>#REF!</v>
      </c>
      <c r="AK8" s="404"/>
      <c r="AL8" s="404" t="e">
        <f>IF(AND('Mapa riesgos corrupción'!#REF!="Muy Alta",'Mapa riesgos corrupción'!#REF!="Catastrófico"),CONCATENATE("R",'Mapa riesgos corrupción'!#REF!),"")</f>
        <v>#REF!</v>
      </c>
      <c r="AM8" s="405"/>
      <c r="AN8" s="38"/>
      <c r="AO8" s="437"/>
      <c r="AP8" s="438"/>
      <c r="AQ8" s="438"/>
      <c r="AR8" s="438"/>
      <c r="AS8" s="438"/>
      <c r="AT8" s="439"/>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row>
    <row r="9" spans="1:99" ht="15" customHeight="1" x14ac:dyDescent="0.25">
      <c r="A9" s="38"/>
      <c r="B9" s="432"/>
      <c r="C9" s="432"/>
      <c r="D9" s="433"/>
      <c r="E9" s="425"/>
      <c r="F9" s="426"/>
      <c r="G9" s="426"/>
      <c r="H9" s="426"/>
      <c r="I9" s="427"/>
      <c r="J9" s="412"/>
      <c r="K9" s="413"/>
      <c r="L9" s="413"/>
      <c r="M9" s="413"/>
      <c r="N9" s="413"/>
      <c r="O9" s="414"/>
      <c r="P9" s="412"/>
      <c r="Q9" s="413"/>
      <c r="R9" s="413"/>
      <c r="S9" s="413"/>
      <c r="T9" s="413"/>
      <c r="U9" s="414"/>
      <c r="V9" s="412"/>
      <c r="W9" s="413"/>
      <c r="X9" s="413"/>
      <c r="Y9" s="413"/>
      <c r="Z9" s="413"/>
      <c r="AA9" s="414"/>
      <c r="AB9" s="412"/>
      <c r="AC9" s="413"/>
      <c r="AD9" s="413"/>
      <c r="AE9" s="413"/>
      <c r="AF9" s="413"/>
      <c r="AG9" s="414"/>
      <c r="AH9" s="403"/>
      <c r="AI9" s="404"/>
      <c r="AJ9" s="404"/>
      <c r="AK9" s="404"/>
      <c r="AL9" s="404"/>
      <c r="AM9" s="405"/>
      <c r="AN9" s="38"/>
      <c r="AO9" s="437"/>
      <c r="AP9" s="438"/>
      <c r="AQ9" s="438"/>
      <c r="AR9" s="438"/>
      <c r="AS9" s="438"/>
      <c r="AT9" s="439"/>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row>
    <row r="10" spans="1:99" ht="15" customHeight="1" x14ac:dyDescent="0.25">
      <c r="A10" s="38"/>
      <c r="B10" s="432"/>
      <c r="C10" s="432"/>
      <c r="D10" s="433"/>
      <c r="E10" s="425"/>
      <c r="F10" s="426"/>
      <c r="G10" s="426"/>
      <c r="H10" s="426"/>
      <c r="I10" s="427"/>
      <c r="J10" s="412" t="e">
        <f>IF(AND('Mapa riesgos corrupción'!#REF!="Muy Alta",'Mapa riesgos corrupción'!#REF!="Leve"),CONCATENATE("R",'Mapa riesgos corrupción'!#REF!),"")</f>
        <v>#REF!</v>
      </c>
      <c r="K10" s="413"/>
      <c r="L10" s="413" t="e">
        <f>IF(AND('Mapa riesgos corrupción'!#REF!="Muy Alta",'Mapa riesgos corrupción'!#REF!="Leve"),CONCATENATE("R",'Mapa riesgos corrupción'!#REF!),"")</f>
        <v>#REF!</v>
      </c>
      <c r="M10" s="413"/>
      <c r="N10" s="413" t="e">
        <f>IF(AND('Mapa riesgos corrupción'!#REF!="Muy Alta",'Mapa riesgos corrupción'!#REF!="Leve"),CONCATENATE("R",'Mapa riesgos corrupción'!#REF!),"")</f>
        <v>#REF!</v>
      </c>
      <c r="O10" s="414"/>
      <c r="P10" s="412" t="e">
        <f>IF(AND('Mapa riesgos corrupción'!#REF!="Muy Alta",'Mapa riesgos corrupción'!#REF!="Menor"),CONCATENATE("R",'Mapa riesgos corrupción'!#REF!),"")</f>
        <v>#REF!</v>
      </c>
      <c r="Q10" s="413"/>
      <c r="R10" s="413" t="e">
        <f>IF(AND('Mapa riesgos corrupción'!#REF!="Muy Alta",'Mapa riesgos corrupción'!#REF!="Menor"),CONCATENATE("R",'Mapa riesgos corrupción'!#REF!),"")</f>
        <v>#REF!</v>
      </c>
      <c r="S10" s="413"/>
      <c r="T10" s="413" t="e">
        <f>IF(AND('Mapa riesgos corrupción'!#REF!="Muy Alta",'Mapa riesgos corrupción'!#REF!="Menor"),CONCATENATE("R",'Mapa riesgos corrupción'!#REF!),"")</f>
        <v>#REF!</v>
      </c>
      <c r="U10" s="414"/>
      <c r="V10" s="412" t="e">
        <f>IF(AND('Mapa riesgos corrupción'!#REF!="Muy Alta",'Mapa riesgos corrupción'!#REF!="Moderado"),CONCATENATE("R",'Mapa riesgos corrupción'!#REF!),"")</f>
        <v>#REF!</v>
      </c>
      <c r="W10" s="413"/>
      <c r="X10" s="413" t="e">
        <f>IF(AND('Mapa riesgos corrupción'!#REF!="Muy Alta",'Mapa riesgos corrupción'!#REF!="Moderado"),CONCATENATE("R",'Mapa riesgos corrupción'!#REF!),"")</f>
        <v>#REF!</v>
      </c>
      <c r="Y10" s="413"/>
      <c r="Z10" s="413" t="e">
        <f>IF(AND('Mapa riesgos corrupción'!#REF!="Muy Alta",'Mapa riesgos corrupción'!#REF!="Moderado"),CONCATENATE("R",'Mapa riesgos corrupción'!#REF!),"")</f>
        <v>#REF!</v>
      </c>
      <c r="AA10" s="414"/>
      <c r="AB10" s="412" t="e">
        <f>IF(AND('Mapa riesgos corrupción'!#REF!="Muy Alta",'Mapa riesgos corrupción'!#REF!="Mayor"),CONCATENATE("R",'Mapa riesgos corrupción'!#REF!),"")</f>
        <v>#REF!</v>
      </c>
      <c r="AC10" s="413"/>
      <c r="AD10" s="413" t="e">
        <f>IF(AND('Mapa riesgos corrupción'!#REF!="Muy Alta",'Mapa riesgos corrupción'!#REF!="Mayor"),CONCATENATE("R",'Mapa riesgos corrupción'!#REF!),"")</f>
        <v>#REF!</v>
      </c>
      <c r="AE10" s="413"/>
      <c r="AF10" s="413" t="e">
        <f>IF(AND('Mapa riesgos corrupción'!#REF!="Muy Alta",'Mapa riesgos corrupción'!#REF!="Mayor"),CONCATENATE("R",'Mapa riesgos corrupción'!#REF!),"")</f>
        <v>#REF!</v>
      </c>
      <c r="AG10" s="414"/>
      <c r="AH10" s="403" t="e">
        <f>IF(AND('Mapa riesgos corrupción'!#REF!="Muy Alta",'Mapa riesgos corrupción'!#REF!="Catastrófico"),CONCATENATE("R",'Mapa riesgos corrupción'!#REF!),"")</f>
        <v>#REF!</v>
      </c>
      <c r="AI10" s="404"/>
      <c r="AJ10" s="404" t="e">
        <f>IF(AND('Mapa riesgos corrupción'!#REF!="Muy Alta",'Mapa riesgos corrupción'!#REF!="Catastrófico"),CONCATENATE("R",'Mapa riesgos corrupción'!#REF!),"")</f>
        <v>#REF!</v>
      </c>
      <c r="AK10" s="404"/>
      <c r="AL10" s="404" t="e">
        <f>IF(AND('Mapa riesgos corrupción'!#REF!="Muy Alta",'Mapa riesgos corrupción'!#REF!="Catastrófico"),CONCATENATE("R",'Mapa riesgos corrupción'!#REF!),"")</f>
        <v>#REF!</v>
      </c>
      <c r="AM10" s="405"/>
      <c r="AN10" s="38"/>
      <c r="AO10" s="437"/>
      <c r="AP10" s="438"/>
      <c r="AQ10" s="438"/>
      <c r="AR10" s="438"/>
      <c r="AS10" s="438"/>
      <c r="AT10" s="439"/>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row>
    <row r="11" spans="1:99" ht="15" customHeight="1" x14ac:dyDescent="0.25">
      <c r="A11" s="38"/>
      <c r="B11" s="432"/>
      <c r="C11" s="432"/>
      <c r="D11" s="433"/>
      <c r="E11" s="425"/>
      <c r="F11" s="426"/>
      <c r="G11" s="426"/>
      <c r="H11" s="426"/>
      <c r="I11" s="427"/>
      <c r="J11" s="412"/>
      <c r="K11" s="413"/>
      <c r="L11" s="413"/>
      <c r="M11" s="413"/>
      <c r="N11" s="413"/>
      <c r="O11" s="414"/>
      <c r="P11" s="412"/>
      <c r="Q11" s="413"/>
      <c r="R11" s="413"/>
      <c r="S11" s="413"/>
      <c r="T11" s="413"/>
      <c r="U11" s="414"/>
      <c r="V11" s="412"/>
      <c r="W11" s="413"/>
      <c r="X11" s="413"/>
      <c r="Y11" s="413"/>
      <c r="Z11" s="413"/>
      <c r="AA11" s="414"/>
      <c r="AB11" s="412"/>
      <c r="AC11" s="413"/>
      <c r="AD11" s="413"/>
      <c r="AE11" s="413"/>
      <c r="AF11" s="413"/>
      <c r="AG11" s="414"/>
      <c r="AH11" s="403"/>
      <c r="AI11" s="404"/>
      <c r="AJ11" s="404"/>
      <c r="AK11" s="404"/>
      <c r="AL11" s="404"/>
      <c r="AM11" s="405"/>
      <c r="AN11" s="38"/>
      <c r="AO11" s="437"/>
      <c r="AP11" s="438"/>
      <c r="AQ11" s="438"/>
      <c r="AR11" s="438"/>
      <c r="AS11" s="438"/>
      <c r="AT11" s="439"/>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row>
    <row r="12" spans="1:99" ht="15" customHeight="1" x14ac:dyDescent="0.25">
      <c r="A12" s="38"/>
      <c r="B12" s="432"/>
      <c r="C12" s="432"/>
      <c r="D12" s="433"/>
      <c r="E12" s="425"/>
      <c r="F12" s="426"/>
      <c r="G12" s="426"/>
      <c r="H12" s="426"/>
      <c r="I12" s="427"/>
      <c r="J12" s="412" t="e">
        <f>IF(AND('Mapa riesgos corrupción'!#REF!="Muy Alta",'Mapa riesgos corrupción'!#REF!="Leve"),CONCATENATE("R",'Mapa riesgos corrupción'!#REF!),"")</f>
        <v>#REF!</v>
      </c>
      <c r="K12" s="413"/>
      <c r="L12" s="413" t="e">
        <f>IF(AND('Mapa riesgos corrupción'!#REF!="Muy Alta",'Mapa riesgos corrupción'!#REF!="Leve"),CONCATENATE("R",'Mapa riesgos corrupción'!#REF!),"")</f>
        <v>#REF!</v>
      </c>
      <c r="M12" s="413"/>
      <c r="N12" s="413" t="e">
        <f>IF(AND('Mapa riesgos corrupción'!#REF!="Muy Alta",'Mapa riesgos corrupción'!#REF!="Leve"),CONCATENATE("R",'Mapa riesgos corrupción'!#REF!),"")</f>
        <v>#REF!</v>
      </c>
      <c r="O12" s="414"/>
      <c r="P12" s="412" t="e">
        <f>IF(AND('Mapa riesgos corrupción'!#REF!="Muy Alta",'Mapa riesgos corrupción'!#REF!="Menor"),CONCATENATE("R",'Mapa riesgos corrupción'!#REF!),"")</f>
        <v>#REF!</v>
      </c>
      <c r="Q12" s="413"/>
      <c r="R12" s="413" t="e">
        <f>IF(AND('Mapa riesgos corrupción'!#REF!="Muy Alta",'Mapa riesgos corrupción'!#REF!="Menor"),CONCATENATE("R",'Mapa riesgos corrupción'!#REF!),"")</f>
        <v>#REF!</v>
      </c>
      <c r="S12" s="413"/>
      <c r="T12" s="413" t="e">
        <f>IF(AND('Mapa riesgos corrupción'!#REF!="Muy Alta",'Mapa riesgos corrupción'!#REF!="Menor"),CONCATENATE("R",'Mapa riesgos corrupción'!#REF!),"")</f>
        <v>#REF!</v>
      </c>
      <c r="U12" s="414"/>
      <c r="V12" s="412" t="e">
        <f>IF(AND('Mapa riesgos corrupción'!#REF!="Muy Alta",'Mapa riesgos corrupción'!#REF!="Moderado"),CONCATENATE("R",'Mapa riesgos corrupción'!#REF!),"")</f>
        <v>#REF!</v>
      </c>
      <c r="W12" s="413"/>
      <c r="X12" s="413" t="e">
        <f>IF(AND('Mapa riesgos corrupción'!#REF!="Muy Alta",'Mapa riesgos corrupción'!#REF!="Moderado"),CONCATENATE("R",'Mapa riesgos corrupción'!#REF!),"")</f>
        <v>#REF!</v>
      </c>
      <c r="Y12" s="413"/>
      <c r="Z12" s="413" t="e">
        <f>IF(AND('Mapa riesgos corrupción'!#REF!="Muy Alta",'Mapa riesgos corrupción'!#REF!="Moderado"),CONCATENATE("R",'Mapa riesgos corrupción'!#REF!),"")</f>
        <v>#REF!</v>
      </c>
      <c r="AA12" s="414"/>
      <c r="AB12" s="412" t="e">
        <f>IF(AND('Mapa riesgos corrupción'!#REF!="Muy Alta",'Mapa riesgos corrupción'!#REF!="Mayor"),CONCATENATE("R",'Mapa riesgos corrupción'!#REF!),"")</f>
        <v>#REF!</v>
      </c>
      <c r="AC12" s="413"/>
      <c r="AD12" s="413" t="e">
        <f>IF(AND('Mapa riesgos corrupción'!#REF!="Muy Alta",'Mapa riesgos corrupción'!#REF!="Mayor"),CONCATENATE("R",'Mapa riesgos corrupción'!#REF!),"")</f>
        <v>#REF!</v>
      </c>
      <c r="AE12" s="413"/>
      <c r="AF12" s="413" t="e">
        <f>IF(AND('Mapa riesgos corrupción'!#REF!="Muy Alta",'Mapa riesgos corrupción'!#REF!="Mayor"),CONCATENATE("R",'Mapa riesgos corrupción'!#REF!),"")</f>
        <v>#REF!</v>
      </c>
      <c r="AG12" s="414"/>
      <c r="AH12" s="403" t="e">
        <f>IF(AND('Mapa riesgos corrupción'!#REF!="Muy Alta",'Mapa riesgos corrupción'!#REF!="Catastrófico"),CONCATENATE("R",'Mapa riesgos corrupción'!#REF!),"")</f>
        <v>#REF!</v>
      </c>
      <c r="AI12" s="404"/>
      <c r="AJ12" s="404" t="e">
        <f>IF(AND('Mapa riesgos corrupción'!#REF!="Muy Alta",'Mapa riesgos corrupción'!#REF!="Catastrófico"),CONCATENATE("R",'Mapa riesgos corrupción'!#REF!),"")</f>
        <v>#REF!</v>
      </c>
      <c r="AK12" s="404"/>
      <c r="AL12" s="404" t="e">
        <f>IF(AND('Mapa riesgos corrupción'!#REF!="Muy Alta",'Mapa riesgos corrupción'!#REF!="Catastrófico"),CONCATENATE("R",'Mapa riesgos corrupción'!#REF!),"")</f>
        <v>#REF!</v>
      </c>
      <c r="AM12" s="405"/>
      <c r="AN12" s="38"/>
      <c r="AO12" s="437"/>
      <c r="AP12" s="438"/>
      <c r="AQ12" s="438"/>
      <c r="AR12" s="438"/>
      <c r="AS12" s="438"/>
      <c r="AT12" s="439"/>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99" ht="15.75" customHeight="1" thickBot="1" x14ac:dyDescent="0.3">
      <c r="A13" s="38"/>
      <c r="B13" s="432"/>
      <c r="C13" s="432"/>
      <c r="D13" s="433"/>
      <c r="E13" s="428"/>
      <c r="F13" s="429"/>
      <c r="G13" s="429"/>
      <c r="H13" s="429"/>
      <c r="I13" s="430"/>
      <c r="J13" s="412"/>
      <c r="K13" s="413"/>
      <c r="L13" s="413"/>
      <c r="M13" s="413"/>
      <c r="N13" s="413"/>
      <c r="O13" s="414"/>
      <c r="P13" s="412"/>
      <c r="Q13" s="413"/>
      <c r="R13" s="413"/>
      <c r="S13" s="413"/>
      <c r="T13" s="413"/>
      <c r="U13" s="414"/>
      <c r="V13" s="412"/>
      <c r="W13" s="413"/>
      <c r="X13" s="413"/>
      <c r="Y13" s="413"/>
      <c r="Z13" s="413"/>
      <c r="AA13" s="414"/>
      <c r="AB13" s="412"/>
      <c r="AC13" s="413"/>
      <c r="AD13" s="413"/>
      <c r="AE13" s="413"/>
      <c r="AF13" s="413"/>
      <c r="AG13" s="414"/>
      <c r="AH13" s="406"/>
      <c r="AI13" s="407"/>
      <c r="AJ13" s="407"/>
      <c r="AK13" s="407"/>
      <c r="AL13" s="407"/>
      <c r="AM13" s="408"/>
      <c r="AN13" s="38"/>
      <c r="AO13" s="440"/>
      <c r="AP13" s="441"/>
      <c r="AQ13" s="441"/>
      <c r="AR13" s="441"/>
      <c r="AS13" s="441"/>
      <c r="AT13" s="442"/>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99" ht="15" customHeight="1" x14ac:dyDescent="0.25">
      <c r="A14" s="38"/>
      <c r="B14" s="432"/>
      <c r="C14" s="432"/>
      <c r="D14" s="433"/>
      <c r="E14" s="422" t="s">
        <v>551</v>
      </c>
      <c r="F14" s="423"/>
      <c r="G14" s="423"/>
      <c r="H14" s="423"/>
      <c r="I14" s="423"/>
      <c r="J14" s="400" t="str">
        <f>IF(AND('Mapa riesgos corrupción'!$L$3="Alta",'Mapa riesgos corrupción'!$Q$3="Leve"),CONCATENATE("R",'Mapa riesgos corrupción'!$A$3),"")</f>
        <v/>
      </c>
      <c r="K14" s="401"/>
      <c r="L14" s="401" t="e">
        <f>IF(AND('Mapa riesgos corrupción'!#REF!="Alta",'Mapa riesgos corrupción'!#REF!="Leve"),CONCATENATE("R",'Mapa riesgos corrupción'!#REF!),"")</f>
        <v>#REF!</v>
      </c>
      <c r="M14" s="401"/>
      <c r="N14" s="401" t="e">
        <f>IF(AND('Mapa riesgos corrupción'!#REF!="Alta",'Mapa riesgos corrupción'!#REF!="Leve"),CONCATENATE("R",'Mapa riesgos corrupción'!#REF!),"")</f>
        <v>#REF!</v>
      </c>
      <c r="O14" s="402"/>
      <c r="P14" s="400" t="str">
        <f>IF(AND('Mapa riesgos corrupción'!$L$3="Alta",'Mapa riesgos corrupción'!$Q$3="Menor"),CONCATENATE("R",'Mapa riesgos corrupción'!$A$3),"")</f>
        <v/>
      </c>
      <c r="Q14" s="401"/>
      <c r="R14" s="401" t="e">
        <f>IF(AND('Mapa riesgos corrupción'!#REF!="Alta",'Mapa riesgos corrupción'!#REF!="Menor"),CONCATENATE("R",'Mapa riesgos corrupción'!#REF!),"")</f>
        <v>#REF!</v>
      </c>
      <c r="S14" s="401"/>
      <c r="T14" s="401" t="e">
        <f>IF(AND('Mapa riesgos corrupción'!#REF!="Alta",'Mapa riesgos corrupción'!#REF!="Menor"),CONCATENATE("R",'Mapa riesgos corrupción'!#REF!),"")</f>
        <v>#REF!</v>
      </c>
      <c r="U14" s="402"/>
      <c r="V14" s="418" t="str">
        <f>IF(AND('Mapa riesgos corrupción'!$L$3="Alta",'Mapa riesgos corrupción'!$Q$3="Moderado"),CONCATENATE("R",'Mapa riesgos corrupción'!$A$3),"")</f>
        <v/>
      </c>
      <c r="W14" s="419"/>
      <c r="X14" s="419" t="e">
        <f>IF(AND('Mapa riesgos corrupción'!#REF!="Alta",'Mapa riesgos corrupción'!#REF!="Moderado"),CONCATENATE("R",'Mapa riesgos corrupción'!#REF!),"")</f>
        <v>#REF!</v>
      </c>
      <c r="Y14" s="419"/>
      <c r="Z14" s="419" t="e">
        <f>IF(AND('Mapa riesgos corrupción'!#REF!="Alta",'Mapa riesgos corrupción'!#REF!="Moderado"),CONCATENATE("R",'Mapa riesgos corrupción'!#REF!),"")</f>
        <v>#REF!</v>
      </c>
      <c r="AA14" s="420"/>
      <c r="AB14" s="418" t="str">
        <f>IF(AND('Mapa riesgos corrupción'!$L$3="Alta",'Mapa riesgos corrupción'!$Q$3="Mayor"),CONCATENATE("R",'Mapa riesgos corrupción'!$A$3),"")</f>
        <v/>
      </c>
      <c r="AC14" s="419"/>
      <c r="AD14" s="419" t="e">
        <f>IF(AND('Mapa riesgos corrupción'!#REF!="Alta",'Mapa riesgos corrupción'!#REF!="Mayor"),CONCATENATE("R",'Mapa riesgos corrupción'!#REF!),"")</f>
        <v>#REF!</v>
      </c>
      <c r="AE14" s="419"/>
      <c r="AF14" s="419" t="e">
        <f>IF(AND('Mapa riesgos corrupción'!#REF!="Alta",'Mapa riesgos corrupción'!#REF!="Mayor"),CONCATENATE("R",'Mapa riesgos corrupción'!#REF!),"")</f>
        <v>#REF!</v>
      </c>
      <c r="AG14" s="420"/>
      <c r="AH14" s="409" t="str">
        <f>IF(AND('Mapa riesgos corrupción'!$L$3="Alta",'Mapa riesgos corrupción'!$Q$3="Catastrófico"),CONCATENATE("R",'Mapa riesgos corrupción'!$A$3),"")</f>
        <v/>
      </c>
      <c r="AI14" s="410"/>
      <c r="AJ14" s="410" t="e">
        <f>IF(AND('Mapa riesgos corrupción'!#REF!="Alta",'Mapa riesgos corrupción'!#REF!="Catastrófico"),CONCATENATE("R",'Mapa riesgos corrupción'!#REF!),"")</f>
        <v>#REF!</v>
      </c>
      <c r="AK14" s="410"/>
      <c r="AL14" s="410" t="e">
        <f>IF(AND('Mapa riesgos corrupción'!#REF!="Alta",'Mapa riesgos corrupción'!#REF!="Catastrófico"),CONCATENATE("R",'Mapa riesgos corrupción'!#REF!),"")</f>
        <v>#REF!</v>
      </c>
      <c r="AM14" s="411"/>
      <c r="AN14" s="38"/>
      <c r="AO14" s="443" t="s">
        <v>552</v>
      </c>
      <c r="AP14" s="444"/>
      <c r="AQ14" s="444"/>
      <c r="AR14" s="444"/>
      <c r="AS14" s="444"/>
      <c r="AT14" s="445"/>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99" ht="15" customHeight="1" x14ac:dyDescent="0.25">
      <c r="A15" s="38"/>
      <c r="B15" s="432"/>
      <c r="C15" s="432"/>
      <c r="D15" s="433"/>
      <c r="E15" s="425"/>
      <c r="F15" s="426"/>
      <c r="G15" s="426"/>
      <c r="H15" s="426"/>
      <c r="I15" s="426"/>
      <c r="J15" s="394"/>
      <c r="K15" s="395"/>
      <c r="L15" s="395"/>
      <c r="M15" s="395"/>
      <c r="N15" s="395"/>
      <c r="O15" s="396"/>
      <c r="P15" s="394"/>
      <c r="Q15" s="395"/>
      <c r="R15" s="395"/>
      <c r="S15" s="395"/>
      <c r="T15" s="395"/>
      <c r="U15" s="396"/>
      <c r="V15" s="412"/>
      <c r="W15" s="413"/>
      <c r="X15" s="413"/>
      <c r="Y15" s="413"/>
      <c r="Z15" s="413"/>
      <c r="AA15" s="414"/>
      <c r="AB15" s="412"/>
      <c r="AC15" s="413"/>
      <c r="AD15" s="413"/>
      <c r="AE15" s="413"/>
      <c r="AF15" s="413"/>
      <c r="AG15" s="414"/>
      <c r="AH15" s="403"/>
      <c r="AI15" s="404"/>
      <c r="AJ15" s="404"/>
      <c r="AK15" s="404"/>
      <c r="AL15" s="404"/>
      <c r="AM15" s="405"/>
      <c r="AN15" s="38"/>
      <c r="AO15" s="446"/>
      <c r="AP15" s="447"/>
      <c r="AQ15" s="447"/>
      <c r="AR15" s="447"/>
      <c r="AS15" s="447"/>
      <c r="AT15" s="44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99" ht="15" customHeight="1" x14ac:dyDescent="0.25">
      <c r="A16" s="38"/>
      <c r="B16" s="432"/>
      <c r="C16" s="432"/>
      <c r="D16" s="433"/>
      <c r="E16" s="425"/>
      <c r="F16" s="426"/>
      <c r="G16" s="426"/>
      <c r="H16" s="426"/>
      <c r="I16" s="426"/>
      <c r="J16" s="394" t="e">
        <f>IF(AND('Mapa riesgos corrupción'!#REF!="Alta",'Mapa riesgos corrupción'!#REF!="Leve"),CONCATENATE("R",'Mapa riesgos corrupción'!#REF!),"")</f>
        <v>#REF!</v>
      </c>
      <c r="K16" s="395"/>
      <c r="L16" s="395" t="e">
        <f>IF(AND('Mapa riesgos corrupción'!#REF!="Alta",'Mapa riesgos corrupción'!#REF!="Leve"),CONCATENATE("R",'Mapa riesgos corrupción'!#REF!),"")</f>
        <v>#REF!</v>
      </c>
      <c r="M16" s="395"/>
      <c r="N16" s="395" t="e">
        <f>IF(AND('Mapa riesgos corrupción'!#REF!="Alta",'Mapa riesgos corrupción'!#REF!="Leve"),CONCATENATE("R",'Mapa riesgos corrupción'!#REF!),"")</f>
        <v>#REF!</v>
      </c>
      <c r="O16" s="396"/>
      <c r="P16" s="394" t="e">
        <f>IF(AND('Mapa riesgos corrupción'!#REF!="Alta",'Mapa riesgos corrupción'!#REF!="Menor"),CONCATENATE("R",'Mapa riesgos corrupción'!#REF!),"")</f>
        <v>#REF!</v>
      </c>
      <c r="Q16" s="395"/>
      <c r="R16" s="395" t="e">
        <f>IF(AND('Mapa riesgos corrupción'!#REF!="Alta",'Mapa riesgos corrupción'!#REF!="Menor"),CONCATENATE("R",'Mapa riesgos corrupción'!#REF!),"")</f>
        <v>#REF!</v>
      </c>
      <c r="S16" s="395"/>
      <c r="T16" s="395" t="e">
        <f>IF(AND('Mapa riesgos corrupción'!#REF!="Alta",'Mapa riesgos corrupción'!#REF!="Menor"),CONCATENATE("R",'Mapa riesgos corrupción'!#REF!),"")</f>
        <v>#REF!</v>
      </c>
      <c r="U16" s="396"/>
      <c r="V16" s="412" t="e">
        <f>IF(AND('Mapa riesgos corrupción'!#REF!="Alta",'Mapa riesgos corrupción'!#REF!="Moderado"),CONCATENATE("R",'Mapa riesgos corrupción'!#REF!),"")</f>
        <v>#REF!</v>
      </c>
      <c r="W16" s="413"/>
      <c r="X16" s="413" t="e">
        <f>IF(AND('Mapa riesgos corrupción'!#REF!="Alta",'Mapa riesgos corrupción'!#REF!="Moderado"),CONCATENATE("R",'Mapa riesgos corrupción'!#REF!),"")</f>
        <v>#REF!</v>
      </c>
      <c r="Y16" s="413"/>
      <c r="Z16" s="413" t="e">
        <f>IF(AND('Mapa riesgos corrupción'!#REF!="Alta",'Mapa riesgos corrupción'!#REF!="Moderado"),CONCATENATE("R",'Mapa riesgos corrupción'!#REF!),"")</f>
        <v>#REF!</v>
      </c>
      <c r="AA16" s="414"/>
      <c r="AB16" s="412" t="e">
        <f>IF(AND('Mapa riesgos corrupción'!#REF!="Alta",'Mapa riesgos corrupción'!#REF!="Mayor"),CONCATENATE("R",'Mapa riesgos corrupción'!#REF!),"")</f>
        <v>#REF!</v>
      </c>
      <c r="AC16" s="413"/>
      <c r="AD16" s="413" t="e">
        <f>IF(AND('Mapa riesgos corrupción'!#REF!="Alta",'Mapa riesgos corrupción'!#REF!="Mayor"),CONCATENATE("R",'Mapa riesgos corrupción'!#REF!),"")</f>
        <v>#REF!</v>
      </c>
      <c r="AE16" s="413"/>
      <c r="AF16" s="413" t="e">
        <f>IF(AND('Mapa riesgos corrupción'!#REF!="Alta",'Mapa riesgos corrupción'!#REF!="Mayor"),CONCATENATE("R",'Mapa riesgos corrupción'!#REF!),"")</f>
        <v>#REF!</v>
      </c>
      <c r="AG16" s="414"/>
      <c r="AH16" s="403" t="e">
        <f>IF(AND('Mapa riesgos corrupción'!#REF!="Alta",'Mapa riesgos corrupción'!#REF!="Catastrófico"),CONCATENATE("R",'Mapa riesgos corrupción'!#REF!),"")</f>
        <v>#REF!</v>
      </c>
      <c r="AI16" s="404"/>
      <c r="AJ16" s="404" t="e">
        <f>IF(AND('Mapa riesgos corrupción'!#REF!="Alta",'Mapa riesgos corrupción'!#REF!="Catastrófico"),CONCATENATE("R",'Mapa riesgos corrupción'!#REF!),"")</f>
        <v>#REF!</v>
      </c>
      <c r="AK16" s="404"/>
      <c r="AL16" s="404" t="e">
        <f>IF(AND('Mapa riesgos corrupción'!#REF!="Alta",'Mapa riesgos corrupción'!#REF!="Catastrófico"),CONCATENATE("R",'Mapa riesgos corrupción'!#REF!),"")</f>
        <v>#REF!</v>
      </c>
      <c r="AM16" s="405"/>
      <c r="AN16" s="38"/>
      <c r="AO16" s="446"/>
      <c r="AP16" s="447"/>
      <c r="AQ16" s="447"/>
      <c r="AR16" s="447"/>
      <c r="AS16" s="447"/>
      <c r="AT16" s="44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0" ht="15" customHeight="1" x14ac:dyDescent="0.25">
      <c r="A17" s="38"/>
      <c r="B17" s="432"/>
      <c r="C17" s="432"/>
      <c r="D17" s="433"/>
      <c r="E17" s="425"/>
      <c r="F17" s="426"/>
      <c r="G17" s="426"/>
      <c r="H17" s="426"/>
      <c r="I17" s="426"/>
      <c r="J17" s="394"/>
      <c r="K17" s="395"/>
      <c r="L17" s="395"/>
      <c r="M17" s="395"/>
      <c r="N17" s="395"/>
      <c r="O17" s="396"/>
      <c r="P17" s="394"/>
      <c r="Q17" s="395"/>
      <c r="R17" s="395"/>
      <c r="S17" s="395"/>
      <c r="T17" s="395"/>
      <c r="U17" s="396"/>
      <c r="V17" s="412"/>
      <c r="W17" s="413"/>
      <c r="X17" s="413"/>
      <c r="Y17" s="413"/>
      <c r="Z17" s="413"/>
      <c r="AA17" s="414"/>
      <c r="AB17" s="412"/>
      <c r="AC17" s="413"/>
      <c r="AD17" s="413"/>
      <c r="AE17" s="413"/>
      <c r="AF17" s="413"/>
      <c r="AG17" s="414"/>
      <c r="AH17" s="403"/>
      <c r="AI17" s="404"/>
      <c r="AJ17" s="404"/>
      <c r="AK17" s="404"/>
      <c r="AL17" s="404"/>
      <c r="AM17" s="405"/>
      <c r="AN17" s="38"/>
      <c r="AO17" s="446"/>
      <c r="AP17" s="447"/>
      <c r="AQ17" s="447"/>
      <c r="AR17" s="447"/>
      <c r="AS17" s="447"/>
      <c r="AT17" s="44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5" customHeight="1" x14ac:dyDescent="0.25">
      <c r="A18" s="38"/>
      <c r="B18" s="432"/>
      <c r="C18" s="432"/>
      <c r="D18" s="433"/>
      <c r="E18" s="425"/>
      <c r="F18" s="426"/>
      <c r="G18" s="426"/>
      <c r="H18" s="426"/>
      <c r="I18" s="426"/>
      <c r="J18" s="394" t="e">
        <f>IF(AND('Mapa riesgos corrupción'!#REF!="Alta",'Mapa riesgos corrupción'!#REF!="Leve"),CONCATENATE("R",'Mapa riesgos corrupción'!#REF!),"")</f>
        <v>#REF!</v>
      </c>
      <c r="K18" s="395"/>
      <c r="L18" s="395" t="e">
        <f>IF(AND('Mapa riesgos corrupción'!#REF!="Alta",'Mapa riesgos corrupción'!#REF!="Leve"),CONCATENATE("R",'Mapa riesgos corrupción'!#REF!),"")</f>
        <v>#REF!</v>
      </c>
      <c r="M18" s="395"/>
      <c r="N18" s="395" t="e">
        <f>IF(AND('Mapa riesgos corrupción'!#REF!="Alta",'Mapa riesgos corrupción'!#REF!="Leve"),CONCATENATE("R",'Mapa riesgos corrupción'!#REF!),"")</f>
        <v>#REF!</v>
      </c>
      <c r="O18" s="396"/>
      <c r="P18" s="394" t="e">
        <f>IF(AND('Mapa riesgos corrupción'!#REF!="Alta",'Mapa riesgos corrupción'!#REF!="Menor"),CONCATENATE("R",'Mapa riesgos corrupción'!#REF!),"")</f>
        <v>#REF!</v>
      </c>
      <c r="Q18" s="395"/>
      <c r="R18" s="395" t="e">
        <f>IF(AND('Mapa riesgos corrupción'!#REF!="Alta",'Mapa riesgos corrupción'!#REF!="Menor"),CONCATENATE("R",'Mapa riesgos corrupción'!#REF!),"")</f>
        <v>#REF!</v>
      </c>
      <c r="S18" s="395"/>
      <c r="T18" s="395" t="e">
        <f>IF(AND('Mapa riesgos corrupción'!#REF!="Alta",'Mapa riesgos corrupción'!#REF!="Menor"),CONCATENATE("R",'Mapa riesgos corrupción'!#REF!),"")</f>
        <v>#REF!</v>
      </c>
      <c r="U18" s="396"/>
      <c r="V18" s="412" t="e">
        <f>IF(AND('Mapa riesgos corrupción'!#REF!="Alta",'Mapa riesgos corrupción'!#REF!="Moderado"),CONCATENATE("R",'Mapa riesgos corrupción'!#REF!),"")</f>
        <v>#REF!</v>
      </c>
      <c r="W18" s="413"/>
      <c r="X18" s="413" t="e">
        <f>IF(AND('Mapa riesgos corrupción'!#REF!="Alta",'Mapa riesgos corrupción'!#REF!="Moderado"),CONCATENATE("R",'Mapa riesgos corrupción'!#REF!),"")</f>
        <v>#REF!</v>
      </c>
      <c r="Y18" s="413"/>
      <c r="Z18" s="413" t="e">
        <f>IF(AND('Mapa riesgos corrupción'!#REF!="Alta",'Mapa riesgos corrupción'!#REF!="Moderado"),CONCATENATE("R",'Mapa riesgos corrupción'!#REF!),"")</f>
        <v>#REF!</v>
      </c>
      <c r="AA18" s="414"/>
      <c r="AB18" s="412" t="e">
        <f>IF(AND('Mapa riesgos corrupción'!#REF!="Alta",'Mapa riesgos corrupción'!#REF!="Mayor"),CONCATENATE("R",'Mapa riesgos corrupción'!#REF!),"")</f>
        <v>#REF!</v>
      </c>
      <c r="AC18" s="413"/>
      <c r="AD18" s="413" t="e">
        <f>IF(AND('Mapa riesgos corrupción'!#REF!="Alta",'Mapa riesgos corrupción'!#REF!="Mayor"),CONCATENATE("R",'Mapa riesgos corrupción'!#REF!),"")</f>
        <v>#REF!</v>
      </c>
      <c r="AE18" s="413"/>
      <c r="AF18" s="413" t="e">
        <f>IF(AND('Mapa riesgos corrupción'!#REF!="Alta",'Mapa riesgos corrupción'!#REF!="Mayor"),CONCATENATE("R",'Mapa riesgos corrupción'!#REF!),"")</f>
        <v>#REF!</v>
      </c>
      <c r="AG18" s="414"/>
      <c r="AH18" s="403" t="e">
        <f>IF(AND('Mapa riesgos corrupción'!#REF!="Alta",'Mapa riesgos corrupción'!#REF!="Catastrófico"),CONCATENATE("R",'Mapa riesgos corrupción'!#REF!),"")</f>
        <v>#REF!</v>
      </c>
      <c r="AI18" s="404"/>
      <c r="AJ18" s="404" t="e">
        <f>IF(AND('Mapa riesgos corrupción'!#REF!="Alta",'Mapa riesgos corrupción'!#REF!="Catastrófico"),CONCATENATE("R",'Mapa riesgos corrupción'!#REF!),"")</f>
        <v>#REF!</v>
      </c>
      <c r="AK18" s="404"/>
      <c r="AL18" s="404" t="e">
        <f>IF(AND('Mapa riesgos corrupción'!#REF!="Alta",'Mapa riesgos corrupción'!#REF!="Catastrófico"),CONCATENATE("R",'Mapa riesgos corrupción'!#REF!),"")</f>
        <v>#REF!</v>
      </c>
      <c r="AM18" s="405"/>
      <c r="AN18" s="38"/>
      <c r="AO18" s="446"/>
      <c r="AP18" s="447"/>
      <c r="AQ18" s="447"/>
      <c r="AR18" s="447"/>
      <c r="AS18" s="447"/>
      <c r="AT18" s="44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0" ht="15" customHeight="1" x14ac:dyDescent="0.25">
      <c r="A19" s="38"/>
      <c r="B19" s="432"/>
      <c r="C19" s="432"/>
      <c r="D19" s="433"/>
      <c r="E19" s="425"/>
      <c r="F19" s="426"/>
      <c r="G19" s="426"/>
      <c r="H19" s="426"/>
      <c r="I19" s="426"/>
      <c r="J19" s="394"/>
      <c r="K19" s="395"/>
      <c r="L19" s="395"/>
      <c r="M19" s="395"/>
      <c r="N19" s="395"/>
      <c r="O19" s="396"/>
      <c r="P19" s="394"/>
      <c r="Q19" s="395"/>
      <c r="R19" s="395"/>
      <c r="S19" s="395"/>
      <c r="T19" s="395"/>
      <c r="U19" s="396"/>
      <c r="V19" s="412"/>
      <c r="W19" s="413"/>
      <c r="X19" s="413"/>
      <c r="Y19" s="413"/>
      <c r="Z19" s="413"/>
      <c r="AA19" s="414"/>
      <c r="AB19" s="412"/>
      <c r="AC19" s="413"/>
      <c r="AD19" s="413"/>
      <c r="AE19" s="413"/>
      <c r="AF19" s="413"/>
      <c r="AG19" s="414"/>
      <c r="AH19" s="403"/>
      <c r="AI19" s="404"/>
      <c r="AJ19" s="404"/>
      <c r="AK19" s="404"/>
      <c r="AL19" s="404"/>
      <c r="AM19" s="405"/>
      <c r="AN19" s="38"/>
      <c r="AO19" s="446"/>
      <c r="AP19" s="447"/>
      <c r="AQ19" s="447"/>
      <c r="AR19" s="447"/>
      <c r="AS19" s="447"/>
      <c r="AT19" s="44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0" ht="15" customHeight="1" x14ac:dyDescent="0.25">
      <c r="A20" s="38"/>
      <c r="B20" s="432"/>
      <c r="C20" s="432"/>
      <c r="D20" s="433"/>
      <c r="E20" s="425"/>
      <c r="F20" s="426"/>
      <c r="G20" s="426"/>
      <c r="H20" s="426"/>
      <c r="I20" s="426"/>
      <c r="J20" s="394" t="e">
        <f>IF(AND('Mapa riesgos corrupción'!#REF!="Alta",'Mapa riesgos corrupción'!#REF!="Leve"),CONCATENATE("R",'Mapa riesgos corrupción'!#REF!),"")</f>
        <v>#REF!</v>
      </c>
      <c r="K20" s="395"/>
      <c r="L20" s="395" t="e">
        <f>IF(AND('Mapa riesgos corrupción'!#REF!="Alta",'Mapa riesgos corrupción'!#REF!="Leve"),CONCATENATE("R",'Mapa riesgos corrupción'!#REF!),"")</f>
        <v>#REF!</v>
      </c>
      <c r="M20" s="395"/>
      <c r="N20" s="395" t="e">
        <f>IF(AND('Mapa riesgos corrupción'!#REF!="Alta",'Mapa riesgos corrupción'!#REF!="Leve"),CONCATENATE("R",'Mapa riesgos corrupción'!#REF!),"")</f>
        <v>#REF!</v>
      </c>
      <c r="O20" s="396"/>
      <c r="P20" s="394" t="e">
        <f>IF(AND('Mapa riesgos corrupción'!#REF!="Alta",'Mapa riesgos corrupción'!#REF!="Menor"),CONCATENATE("R",'Mapa riesgos corrupción'!#REF!),"")</f>
        <v>#REF!</v>
      </c>
      <c r="Q20" s="395"/>
      <c r="R20" s="395" t="e">
        <f>IF(AND('Mapa riesgos corrupción'!#REF!="Alta",'Mapa riesgos corrupción'!#REF!="Menor"),CONCATENATE("R",'Mapa riesgos corrupción'!#REF!),"")</f>
        <v>#REF!</v>
      </c>
      <c r="S20" s="395"/>
      <c r="T20" s="395" t="e">
        <f>IF(AND('Mapa riesgos corrupción'!#REF!="Alta",'Mapa riesgos corrupción'!#REF!="Menor"),CONCATENATE("R",'Mapa riesgos corrupción'!#REF!),"")</f>
        <v>#REF!</v>
      </c>
      <c r="U20" s="396"/>
      <c r="V20" s="412" t="e">
        <f>IF(AND('Mapa riesgos corrupción'!#REF!="Alta",'Mapa riesgos corrupción'!#REF!="Moderado"),CONCATENATE("R",'Mapa riesgos corrupción'!#REF!),"")</f>
        <v>#REF!</v>
      </c>
      <c r="W20" s="413"/>
      <c r="X20" s="413" t="e">
        <f>IF(AND('Mapa riesgos corrupción'!#REF!="Alta",'Mapa riesgos corrupción'!#REF!="Moderado"),CONCATENATE("R",'Mapa riesgos corrupción'!#REF!),"")</f>
        <v>#REF!</v>
      </c>
      <c r="Y20" s="413"/>
      <c r="Z20" s="413" t="e">
        <f>IF(AND('Mapa riesgos corrupción'!#REF!="Alta",'Mapa riesgos corrupción'!#REF!="Moderado"),CONCATENATE("R",'Mapa riesgos corrupción'!#REF!),"")</f>
        <v>#REF!</v>
      </c>
      <c r="AA20" s="414"/>
      <c r="AB20" s="412" t="e">
        <f>IF(AND('Mapa riesgos corrupción'!#REF!="Alta",'Mapa riesgos corrupción'!#REF!="Mayor"),CONCATENATE("R",'Mapa riesgos corrupción'!#REF!),"")</f>
        <v>#REF!</v>
      </c>
      <c r="AC20" s="413"/>
      <c r="AD20" s="413" t="e">
        <f>IF(AND('Mapa riesgos corrupción'!#REF!="Alta",'Mapa riesgos corrupción'!#REF!="Mayor"),CONCATENATE("R",'Mapa riesgos corrupción'!#REF!),"")</f>
        <v>#REF!</v>
      </c>
      <c r="AE20" s="413"/>
      <c r="AF20" s="413" t="e">
        <f>IF(AND('Mapa riesgos corrupción'!#REF!="Alta",'Mapa riesgos corrupción'!#REF!="Mayor"),CONCATENATE("R",'Mapa riesgos corrupción'!#REF!),"")</f>
        <v>#REF!</v>
      </c>
      <c r="AG20" s="414"/>
      <c r="AH20" s="403" t="e">
        <f>IF(AND('Mapa riesgos corrupción'!#REF!="Alta",'Mapa riesgos corrupción'!#REF!="Catastrófico"),CONCATENATE("R",'Mapa riesgos corrupción'!#REF!),"")</f>
        <v>#REF!</v>
      </c>
      <c r="AI20" s="404"/>
      <c r="AJ20" s="404" t="e">
        <f>IF(AND('Mapa riesgos corrupción'!#REF!="Alta",'Mapa riesgos corrupción'!#REF!="Catastrófico"),CONCATENATE("R",'Mapa riesgos corrupción'!#REF!),"")</f>
        <v>#REF!</v>
      </c>
      <c r="AK20" s="404"/>
      <c r="AL20" s="404" t="e">
        <f>IF(AND('Mapa riesgos corrupción'!#REF!="Alta",'Mapa riesgos corrupción'!#REF!="Catastrófico"),CONCATENATE("R",'Mapa riesgos corrupción'!#REF!),"")</f>
        <v>#REF!</v>
      </c>
      <c r="AM20" s="405"/>
      <c r="AN20" s="38"/>
      <c r="AO20" s="446"/>
      <c r="AP20" s="447"/>
      <c r="AQ20" s="447"/>
      <c r="AR20" s="447"/>
      <c r="AS20" s="447"/>
      <c r="AT20" s="44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0" ht="15.75" customHeight="1" thickBot="1" x14ac:dyDescent="0.3">
      <c r="A21" s="38"/>
      <c r="B21" s="432"/>
      <c r="C21" s="432"/>
      <c r="D21" s="433"/>
      <c r="E21" s="428"/>
      <c r="F21" s="429"/>
      <c r="G21" s="429"/>
      <c r="H21" s="429"/>
      <c r="I21" s="429"/>
      <c r="J21" s="397"/>
      <c r="K21" s="398"/>
      <c r="L21" s="398"/>
      <c r="M21" s="398"/>
      <c r="N21" s="398"/>
      <c r="O21" s="399"/>
      <c r="P21" s="397"/>
      <c r="Q21" s="398"/>
      <c r="R21" s="398"/>
      <c r="S21" s="398"/>
      <c r="T21" s="398"/>
      <c r="U21" s="399"/>
      <c r="V21" s="415"/>
      <c r="W21" s="416"/>
      <c r="X21" s="416"/>
      <c r="Y21" s="416"/>
      <c r="Z21" s="416"/>
      <c r="AA21" s="417"/>
      <c r="AB21" s="415"/>
      <c r="AC21" s="416"/>
      <c r="AD21" s="416"/>
      <c r="AE21" s="416"/>
      <c r="AF21" s="416"/>
      <c r="AG21" s="417"/>
      <c r="AH21" s="406"/>
      <c r="AI21" s="407"/>
      <c r="AJ21" s="407"/>
      <c r="AK21" s="407"/>
      <c r="AL21" s="407"/>
      <c r="AM21" s="408"/>
      <c r="AN21" s="38"/>
      <c r="AO21" s="449"/>
      <c r="AP21" s="450"/>
      <c r="AQ21" s="450"/>
      <c r="AR21" s="450"/>
      <c r="AS21" s="450"/>
      <c r="AT21" s="451"/>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x14ac:dyDescent="0.25">
      <c r="A22" s="38"/>
      <c r="B22" s="432"/>
      <c r="C22" s="432"/>
      <c r="D22" s="433"/>
      <c r="E22" s="422" t="s">
        <v>553</v>
      </c>
      <c r="F22" s="423"/>
      <c r="G22" s="423"/>
      <c r="H22" s="423"/>
      <c r="I22" s="424"/>
      <c r="J22" s="400" t="str">
        <f>IF(AND('Mapa riesgos corrupción'!$L$3="Media",'Mapa riesgos corrupción'!$Q$3="Leve"),CONCATENATE("R",'Mapa riesgos corrupción'!$A$3),"")</f>
        <v/>
      </c>
      <c r="K22" s="401"/>
      <c r="L22" s="401" t="e">
        <f>IF(AND('Mapa riesgos corrupción'!#REF!="Media",'Mapa riesgos corrupción'!#REF!="Leve"),CONCATENATE("R",'Mapa riesgos corrupción'!#REF!),"")</f>
        <v>#REF!</v>
      </c>
      <c r="M22" s="401"/>
      <c r="N22" s="401" t="e">
        <f>IF(AND('Mapa riesgos corrupción'!#REF!="Media",'Mapa riesgos corrupción'!#REF!="Leve"),CONCATENATE("R",'Mapa riesgos corrupción'!#REF!),"")</f>
        <v>#REF!</v>
      </c>
      <c r="O22" s="402"/>
      <c r="P22" s="400" t="str">
        <f>IF(AND('Mapa riesgos corrupción'!$L$3="Media",'Mapa riesgos corrupción'!$Q$3="Menor"),CONCATENATE("R",'Mapa riesgos corrupción'!$A$3),"")</f>
        <v/>
      </c>
      <c r="Q22" s="401"/>
      <c r="R22" s="401" t="e">
        <f>IF(AND('Mapa riesgos corrupción'!#REF!="Media",'Mapa riesgos corrupción'!#REF!="Menor"),CONCATENATE("R",'Mapa riesgos corrupción'!#REF!),"")</f>
        <v>#REF!</v>
      </c>
      <c r="S22" s="401"/>
      <c r="T22" s="401" t="e">
        <f>IF(AND('Mapa riesgos corrupción'!#REF!="Media",'Mapa riesgos corrupción'!#REF!="Menor"),CONCATENATE("R",'Mapa riesgos corrupción'!#REF!),"")</f>
        <v>#REF!</v>
      </c>
      <c r="U22" s="402"/>
      <c r="V22" s="400" t="str">
        <f>IF(AND('Mapa riesgos corrupción'!$L$3="Media",'Mapa riesgos corrupción'!$Q$3="Moderado"),CONCATENATE("R",'Mapa riesgos corrupción'!$A$3),"")</f>
        <v/>
      </c>
      <c r="W22" s="401"/>
      <c r="X22" s="401" t="e">
        <f>IF(AND('Mapa riesgos corrupción'!#REF!="Media",'Mapa riesgos corrupción'!#REF!="Moderado"),CONCATENATE("R",'Mapa riesgos corrupción'!#REF!),"")</f>
        <v>#REF!</v>
      </c>
      <c r="Y22" s="401"/>
      <c r="Z22" s="401" t="e">
        <f>IF(AND('Mapa riesgos corrupción'!#REF!="Media",'Mapa riesgos corrupción'!#REF!="Moderado"),CONCATENATE("R",'Mapa riesgos corrupción'!#REF!),"")</f>
        <v>#REF!</v>
      </c>
      <c r="AA22" s="402"/>
      <c r="AB22" s="418" t="str">
        <f>IF(AND('Mapa riesgos corrupción'!$L$3="Media",'Mapa riesgos corrupción'!$Q$3="Mayor"),CONCATENATE("R",'Mapa riesgos corrupción'!$A$3),"")</f>
        <v/>
      </c>
      <c r="AC22" s="419"/>
      <c r="AD22" s="419" t="e">
        <f>IF(AND('Mapa riesgos corrupción'!#REF!="Media",'Mapa riesgos corrupción'!#REF!="Mayor"),CONCATENATE("R",'Mapa riesgos corrupción'!#REF!),"")</f>
        <v>#REF!</v>
      </c>
      <c r="AE22" s="419"/>
      <c r="AF22" s="419" t="e">
        <f>IF(AND('Mapa riesgos corrupción'!#REF!="Media",'Mapa riesgos corrupción'!#REF!="Mayor"),CONCATENATE("R",'Mapa riesgos corrupción'!#REF!),"")</f>
        <v>#REF!</v>
      </c>
      <c r="AG22" s="420"/>
      <c r="AH22" s="409" t="str">
        <f>IF(AND('Mapa riesgos corrupción'!$L$3="Media",'Mapa riesgos corrupción'!$Q$3="Catastrófico"),CONCATENATE("R",'Mapa riesgos corrupción'!$A$3),"")</f>
        <v/>
      </c>
      <c r="AI22" s="410"/>
      <c r="AJ22" s="410" t="e">
        <f>IF(AND('Mapa riesgos corrupción'!#REF!="Media",'Mapa riesgos corrupción'!#REF!="Catastrófico"),CONCATENATE("R",'Mapa riesgos corrupción'!#REF!),"")</f>
        <v>#REF!</v>
      </c>
      <c r="AK22" s="410"/>
      <c r="AL22" s="410" t="e">
        <f>IF(AND('Mapa riesgos corrupción'!#REF!="Media",'Mapa riesgos corrupción'!#REF!="Catastrófico"),CONCATENATE("R",'Mapa riesgos corrupción'!#REF!),"")</f>
        <v>#REF!</v>
      </c>
      <c r="AM22" s="411"/>
      <c r="AN22" s="38"/>
      <c r="AO22" s="452" t="s">
        <v>504</v>
      </c>
      <c r="AP22" s="453"/>
      <c r="AQ22" s="453"/>
      <c r="AR22" s="453"/>
      <c r="AS22" s="453"/>
      <c r="AT22" s="454"/>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0" x14ac:dyDescent="0.25">
      <c r="A23" s="38"/>
      <c r="B23" s="432"/>
      <c r="C23" s="432"/>
      <c r="D23" s="433"/>
      <c r="E23" s="425"/>
      <c r="F23" s="426"/>
      <c r="G23" s="426"/>
      <c r="H23" s="426"/>
      <c r="I23" s="427"/>
      <c r="J23" s="394"/>
      <c r="K23" s="395"/>
      <c r="L23" s="395"/>
      <c r="M23" s="395"/>
      <c r="N23" s="395"/>
      <c r="O23" s="396"/>
      <c r="P23" s="394"/>
      <c r="Q23" s="395"/>
      <c r="R23" s="395"/>
      <c r="S23" s="395"/>
      <c r="T23" s="395"/>
      <c r="U23" s="396"/>
      <c r="V23" s="394"/>
      <c r="W23" s="395"/>
      <c r="X23" s="395"/>
      <c r="Y23" s="395"/>
      <c r="Z23" s="395"/>
      <c r="AA23" s="396"/>
      <c r="AB23" s="412"/>
      <c r="AC23" s="413"/>
      <c r="AD23" s="413"/>
      <c r="AE23" s="413"/>
      <c r="AF23" s="413"/>
      <c r="AG23" s="414"/>
      <c r="AH23" s="403"/>
      <c r="AI23" s="404"/>
      <c r="AJ23" s="404"/>
      <c r="AK23" s="404"/>
      <c r="AL23" s="404"/>
      <c r="AM23" s="405"/>
      <c r="AN23" s="38"/>
      <c r="AO23" s="455"/>
      <c r="AP23" s="456"/>
      <c r="AQ23" s="456"/>
      <c r="AR23" s="456"/>
      <c r="AS23" s="456"/>
      <c r="AT23" s="457"/>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row>
    <row r="24" spans="1:80" x14ac:dyDescent="0.25">
      <c r="A24" s="38"/>
      <c r="B24" s="432"/>
      <c r="C24" s="432"/>
      <c r="D24" s="433"/>
      <c r="E24" s="425"/>
      <c r="F24" s="426"/>
      <c r="G24" s="426"/>
      <c r="H24" s="426"/>
      <c r="I24" s="427"/>
      <c r="J24" s="394" t="e">
        <f>IF(AND('Mapa riesgos corrupción'!#REF!="Media",'Mapa riesgos corrupción'!#REF!="Leve"),CONCATENATE("R",'Mapa riesgos corrupción'!#REF!),"")</f>
        <v>#REF!</v>
      </c>
      <c r="K24" s="395"/>
      <c r="L24" s="395" t="e">
        <f>IF(AND('Mapa riesgos corrupción'!#REF!="Media",'Mapa riesgos corrupción'!#REF!="Leve"),CONCATENATE("R",'Mapa riesgos corrupción'!#REF!),"")</f>
        <v>#REF!</v>
      </c>
      <c r="M24" s="395"/>
      <c r="N24" s="395" t="e">
        <f>IF(AND('Mapa riesgos corrupción'!#REF!="Media",'Mapa riesgos corrupción'!#REF!="Leve"),CONCATENATE("R",'Mapa riesgos corrupción'!#REF!),"")</f>
        <v>#REF!</v>
      </c>
      <c r="O24" s="396"/>
      <c r="P24" s="394" t="e">
        <f>IF(AND('Mapa riesgos corrupción'!#REF!="Media",'Mapa riesgos corrupción'!#REF!="Menor"),CONCATENATE("R",'Mapa riesgos corrupción'!#REF!),"")</f>
        <v>#REF!</v>
      </c>
      <c r="Q24" s="395"/>
      <c r="R24" s="395" t="e">
        <f>IF(AND('Mapa riesgos corrupción'!#REF!="Media",'Mapa riesgos corrupción'!#REF!="Menor"),CONCATENATE("R",'Mapa riesgos corrupción'!#REF!),"")</f>
        <v>#REF!</v>
      </c>
      <c r="S24" s="395"/>
      <c r="T24" s="395" t="e">
        <f>IF(AND('Mapa riesgos corrupción'!#REF!="Media",'Mapa riesgos corrupción'!#REF!="Menor"),CONCATENATE("R",'Mapa riesgos corrupción'!#REF!),"")</f>
        <v>#REF!</v>
      </c>
      <c r="U24" s="396"/>
      <c r="V24" s="394" t="e">
        <f>IF(AND('Mapa riesgos corrupción'!#REF!="Media",'Mapa riesgos corrupción'!#REF!="Moderado"),CONCATENATE("R",'Mapa riesgos corrupción'!#REF!),"")</f>
        <v>#REF!</v>
      </c>
      <c r="W24" s="395"/>
      <c r="X24" s="395" t="e">
        <f>IF(AND('Mapa riesgos corrupción'!#REF!="Media",'Mapa riesgos corrupción'!#REF!="Moderado"),CONCATENATE("R",'Mapa riesgos corrupción'!#REF!),"")</f>
        <v>#REF!</v>
      </c>
      <c r="Y24" s="395"/>
      <c r="Z24" s="395" t="e">
        <f>IF(AND('Mapa riesgos corrupción'!#REF!="Media",'Mapa riesgos corrupción'!#REF!="Moderado"),CONCATENATE("R",'Mapa riesgos corrupción'!#REF!),"")</f>
        <v>#REF!</v>
      </c>
      <c r="AA24" s="396"/>
      <c r="AB24" s="412" t="e">
        <f>IF(AND('Mapa riesgos corrupción'!#REF!="Media",'Mapa riesgos corrupción'!#REF!="Mayor"),CONCATENATE("R",'Mapa riesgos corrupción'!#REF!),"")</f>
        <v>#REF!</v>
      </c>
      <c r="AC24" s="413"/>
      <c r="AD24" s="413" t="e">
        <f>IF(AND('Mapa riesgos corrupción'!#REF!="Media",'Mapa riesgos corrupción'!#REF!="Mayor"),CONCATENATE("R",'Mapa riesgos corrupción'!#REF!),"")</f>
        <v>#REF!</v>
      </c>
      <c r="AE24" s="413"/>
      <c r="AF24" s="413" t="e">
        <f>IF(AND('Mapa riesgos corrupción'!#REF!="Media",'Mapa riesgos corrupción'!#REF!="Mayor"),CONCATENATE("R",'Mapa riesgos corrupción'!#REF!),"")</f>
        <v>#REF!</v>
      </c>
      <c r="AG24" s="414"/>
      <c r="AH24" s="403" t="e">
        <f>IF(AND('Mapa riesgos corrupción'!#REF!="Media",'Mapa riesgos corrupción'!#REF!="Catastrófico"),CONCATENATE("R",'Mapa riesgos corrupción'!#REF!),"")</f>
        <v>#REF!</v>
      </c>
      <c r="AI24" s="404"/>
      <c r="AJ24" s="404" t="e">
        <f>IF(AND('Mapa riesgos corrupción'!#REF!="Media",'Mapa riesgos corrupción'!#REF!="Catastrófico"),CONCATENATE("R",'Mapa riesgos corrupción'!#REF!),"")</f>
        <v>#REF!</v>
      </c>
      <c r="AK24" s="404"/>
      <c r="AL24" s="404" t="e">
        <f>IF(AND('Mapa riesgos corrupción'!#REF!="Media",'Mapa riesgos corrupción'!#REF!="Catastrófico"),CONCATENATE("R",'Mapa riesgos corrupción'!#REF!),"")</f>
        <v>#REF!</v>
      </c>
      <c r="AM24" s="405"/>
      <c r="AN24" s="38"/>
      <c r="AO24" s="455"/>
      <c r="AP24" s="456"/>
      <c r="AQ24" s="456"/>
      <c r="AR24" s="456"/>
      <c r="AS24" s="456"/>
      <c r="AT24" s="457"/>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row>
    <row r="25" spans="1:80" x14ac:dyDescent="0.25">
      <c r="A25" s="38"/>
      <c r="B25" s="432"/>
      <c r="C25" s="432"/>
      <c r="D25" s="433"/>
      <c r="E25" s="425"/>
      <c r="F25" s="426"/>
      <c r="G25" s="426"/>
      <c r="H25" s="426"/>
      <c r="I25" s="427"/>
      <c r="J25" s="394"/>
      <c r="K25" s="395"/>
      <c r="L25" s="395"/>
      <c r="M25" s="395"/>
      <c r="N25" s="395"/>
      <c r="O25" s="396"/>
      <c r="P25" s="394"/>
      <c r="Q25" s="395"/>
      <c r="R25" s="395"/>
      <c r="S25" s="395"/>
      <c r="T25" s="395"/>
      <c r="U25" s="396"/>
      <c r="V25" s="394"/>
      <c r="W25" s="395"/>
      <c r="X25" s="395"/>
      <c r="Y25" s="395"/>
      <c r="Z25" s="395"/>
      <c r="AA25" s="396"/>
      <c r="AB25" s="412"/>
      <c r="AC25" s="413"/>
      <c r="AD25" s="413"/>
      <c r="AE25" s="413"/>
      <c r="AF25" s="413"/>
      <c r="AG25" s="414"/>
      <c r="AH25" s="403"/>
      <c r="AI25" s="404"/>
      <c r="AJ25" s="404"/>
      <c r="AK25" s="404"/>
      <c r="AL25" s="404"/>
      <c r="AM25" s="405"/>
      <c r="AN25" s="38"/>
      <c r="AO25" s="455"/>
      <c r="AP25" s="456"/>
      <c r="AQ25" s="456"/>
      <c r="AR25" s="456"/>
      <c r="AS25" s="456"/>
      <c r="AT25" s="457"/>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x14ac:dyDescent="0.25">
      <c r="A26" s="38"/>
      <c r="B26" s="432"/>
      <c r="C26" s="432"/>
      <c r="D26" s="433"/>
      <c r="E26" s="425"/>
      <c r="F26" s="426"/>
      <c r="G26" s="426"/>
      <c r="H26" s="426"/>
      <c r="I26" s="427"/>
      <c r="J26" s="394" t="e">
        <f>IF(AND('Mapa riesgos corrupción'!#REF!="Media",'Mapa riesgos corrupción'!#REF!="Leve"),CONCATENATE("R",'Mapa riesgos corrupción'!#REF!),"")</f>
        <v>#REF!</v>
      </c>
      <c r="K26" s="395"/>
      <c r="L26" s="395" t="e">
        <f>IF(AND('Mapa riesgos corrupción'!#REF!="Media",'Mapa riesgos corrupción'!#REF!="Leve"),CONCATENATE("R",'Mapa riesgos corrupción'!#REF!),"")</f>
        <v>#REF!</v>
      </c>
      <c r="M26" s="395"/>
      <c r="N26" s="395" t="e">
        <f>IF(AND('Mapa riesgos corrupción'!#REF!="Media",'Mapa riesgos corrupción'!#REF!="Leve"),CONCATENATE("R",'Mapa riesgos corrupción'!#REF!),"")</f>
        <v>#REF!</v>
      </c>
      <c r="O26" s="396"/>
      <c r="P26" s="394" t="e">
        <f>IF(AND('Mapa riesgos corrupción'!#REF!="Media",'Mapa riesgos corrupción'!#REF!="Menor"),CONCATENATE("R",'Mapa riesgos corrupción'!#REF!),"")</f>
        <v>#REF!</v>
      </c>
      <c r="Q26" s="395"/>
      <c r="R26" s="395" t="e">
        <f>IF(AND('Mapa riesgos corrupción'!#REF!="Media",'Mapa riesgos corrupción'!#REF!="Menor"),CONCATENATE("R",'Mapa riesgos corrupción'!#REF!),"")</f>
        <v>#REF!</v>
      </c>
      <c r="S26" s="395"/>
      <c r="T26" s="395" t="e">
        <f>IF(AND('Mapa riesgos corrupción'!#REF!="Media",'Mapa riesgos corrupción'!#REF!="Menor"),CONCATENATE("R",'Mapa riesgos corrupción'!#REF!),"")</f>
        <v>#REF!</v>
      </c>
      <c r="U26" s="396"/>
      <c r="V26" s="394" t="e">
        <f>IF(AND('Mapa riesgos corrupción'!#REF!="Media",'Mapa riesgos corrupción'!#REF!="Moderado"),CONCATENATE("R",'Mapa riesgos corrupción'!#REF!),"")</f>
        <v>#REF!</v>
      </c>
      <c r="W26" s="395"/>
      <c r="X26" s="395" t="e">
        <f>IF(AND('Mapa riesgos corrupción'!#REF!="Media",'Mapa riesgos corrupción'!#REF!="Moderado"),CONCATENATE("R",'Mapa riesgos corrupción'!#REF!),"")</f>
        <v>#REF!</v>
      </c>
      <c r="Y26" s="395"/>
      <c r="Z26" s="395" t="e">
        <f>IF(AND('Mapa riesgos corrupción'!#REF!="Media",'Mapa riesgos corrupción'!#REF!="Moderado"),CONCATENATE("R",'Mapa riesgos corrupción'!#REF!),"")</f>
        <v>#REF!</v>
      </c>
      <c r="AA26" s="396"/>
      <c r="AB26" s="412" t="e">
        <f>IF(AND('Mapa riesgos corrupción'!#REF!="Media",'Mapa riesgos corrupción'!#REF!="Mayor"),CONCATENATE("R",'Mapa riesgos corrupción'!#REF!),"")</f>
        <v>#REF!</v>
      </c>
      <c r="AC26" s="413"/>
      <c r="AD26" s="413" t="e">
        <f>IF(AND('Mapa riesgos corrupción'!#REF!="Media",'Mapa riesgos corrupción'!#REF!="Mayor"),CONCATENATE("R",'Mapa riesgos corrupción'!#REF!),"")</f>
        <v>#REF!</v>
      </c>
      <c r="AE26" s="413"/>
      <c r="AF26" s="413" t="e">
        <f>IF(AND('Mapa riesgos corrupción'!#REF!="Media",'Mapa riesgos corrupción'!#REF!="Mayor"),CONCATENATE("R",'Mapa riesgos corrupción'!#REF!),"")</f>
        <v>#REF!</v>
      </c>
      <c r="AG26" s="414"/>
      <c r="AH26" s="403" t="e">
        <f>IF(AND('Mapa riesgos corrupción'!#REF!="Media",'Mapa riesgos corrupción'!#REF!="Catastrófico"),CONCATENATE("R",'Mapa riesgos corrupción'!#REF!),"")</f>
        <v>#REF!</v>
      </c>
      <c r="AI26" s="404"/>
      <c r="AJ26" s="404" t="e">
        <f>IF(AND('Mapa riesgos corrupción'!#REF!="Media",'Mapa riesgos corrupción'!#REF!="Catastrófico"),CONCATENATE("R",'Mapa riesgos corrupción'!#REF!),"")</f>
        <v>#REF!</v>
      </c>
      <c r="AK26" s="404"/>
      <c r="AL26" s="404" t="e">
        <f>IF(AND('Mapa riesgos corrupción'!#REF!="Media",'Mapa riesgos corrupción'!#REF!="Catastrófico"),CONCATENATE("R",'Mapa riesgos corrupción'!#REF!),"")</f>
        <v>#REF!</v>
      </c>
      <c r="AM26" s="405"/>
      <c r="AN26" s="38"/>
      <c r="AO26" s="455"/>
      <c r="AP26" s="456"/>
      <c r="AQ26" s="456"/>
      <c r="AR26" s="456"/>
      <c r="AS26" s="456"/>
      <c r="AT26" s="457"/>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row>
    <row r="27" spans="1:80" x14ac:dyDescent="0.25">
      <c r="A27" s="38"/>
      <c r="B27" s="432"/>
      <c r="C27" s="432"/>
      <c r="D27" s="433"/>
      <c r="E27" s="425"/>
      <c r="F27" s="426"/>
      <c r="G27" s="426"/>
      <c r="H27" s="426"/>
      <c r="I27" s="427"/>
      <c r="J27" s="394"/>
      <c r="K27" s="395"/>
      <c r="L27" s="395"/>
      <c r="M27" s="395"/>
      <c r="N27" s="395"/>
      <c r="O27" s="396"/>
      <c r="P27" s="394"/>
      <c r="Q27" s="395"/>
      <c r="R27" s="395"/>
      <c r="S27" s="395"/>
      <c r="T27" s="395"/>
      <c r="U27" s="396"/>
      <c r="V27" s="394"/>
      <c r="W27" s="395"/>
      <c r="X27" s="395"/>
      <c r="Y27" s="395"/>
      <c r="Z27" s="395"/>
      <c r="AA27" s="396"/>
      <c r="AB27" s="412"/>
      <c r="AC27" s="413"/>
      <c r="AD27" s="413"/>
      <c r="AE27" s="413"/>
      <c r="AF27" s="413"/>
      <c r="AG27" s="414"/>
      <c r="AH27" s="403"/>
      <c r="AI27" s="404"/>
      <c r="AJ27" s="404"/>
      <c r="AK27" s="404"/>
      <c r="AL27" s="404"/>
      <c r="AM27" s="405"/>
      <c r="AN27" s="38"/>
      <c r="AO27" s="455"/>
      <c r="AP27" s="456"/>
      <c r="AQ27" s="456"/>
      <c r="AR27" s="456"/>
      <c r="AS27" s="456"/>
      <c r="AT27" s="457"/>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row>
    <row r="28" spans="1:80" x14ac:dyDescent="0.25">
      <c r="A28" s="38"/>
      <c r="B28" s="432"/>
      <c r="C28" s="432"/>
      <c r="D28" s="433"/>
      <c r="E28" s="425"/>
      <c r="F28" s="426"/>
      <c r="G28" s="426"/>
      <c r="H28" s="426"/>
      <c r="I28" s="427"/>
      <c r="J28" s="394" t="e">
        <f>IF(AND('Mapa riesgos corrupción'!#REF!="Media",'Mapa riesgos corrupción'!#REF!="Leve"),CONCATENATE("R",'Mapa riesgos corrupción'!#REF!),"")</f>
        <v>#REF!</v>
      </c>
      <c r="K28" s="395"/>
      <c r="L28" s="395" t="e">
        <f>IF(AND('Mapa riesgos corrupción'!#REF!="Media",'Mapa riesgos corrupción'!#REF!="Leve"),CONCATENATE("R",'Mapa riesgos corrupción'!#REF!),"")</f>
        <v>#REF!</v>
      </c>
      <c r="M28" s="395"/>
      <c r="N28" s="395" t="e">
        <f>IF(AND('Mapa riesgos corrupción'!#REF!="Media",'Mapa riesgos corrupción'!#REF!="Leve"),CONCATENATE("R",'Mapa riesgos corrupción'!#REF!),"")</f>
        <v>#REF!</v>
      </c>
      <c r="O28" s="396"/>
      <c r="P28" s="394" t="e">
        <f>IF(AND('Mapa riesgos corrupción'!#REF!="Media",'Mapa riesgos corrupción'!#REF!="Menor"),CONCATENATE("R",'Mapa riesgos corrupción'!#REF!),"")</f>
        <v>#REF!</v>
      </c>
      <c r="Q28" s="395"/>
      <c r="R28" s="395" t="e">
        <f>IF(AND('Mapa riesgos corrupción'!#REF!="Media",'Mapa riesgos corrupción'!#REF!="Menor"),CONCATENATE("R",'Mapa riesgos corrupción'!#REF!),"")</f>
        <v>#REF!</v>
      </c>
      <c r="S28" s="395"/>
      <c r="T28" s="395" t="e">
        <f>IF(AND('Mapa riesgos corrupción'!#REF!="Media",'Mapa riesgos corrupción'!#REF!="Menor"),CONCATENATE("R",'Mapa riesgos corrupción'!#REF!),"")</f>
        <v>#REF!</v>
      </c>
      <c r="U28" s="396"/>
      <c r="V28" s="394" t="e">
        <f>IF(AND('Mapa riesgos corrupción'!#REF!="Media",'Mapa riesgos corrupción'!#REF!="Moderado"),CONCATENATE("R",'Mapa riesgos corrupción'!#REF!),"")</f>
        <v>#REF!</v>
      </c>
      <c r="W28" s="395"/>
      <c r="X28" s="395" t="e">
        <f>IF(AND('Mapa riesgos corrupción'!#REF!="Media",'Mapa riesgos corrupción'!#REF!="Moderado"),CONCATENATE("R",'Mapa riesgos corrupción'!#REF!),"")</f>
        <v>#REF!</v>
      </c>
      <c r="Y28" s="395"/>
      <c r="Z28" s="395" t="e">
        <f>IF(AND('Mapa riesgos corrupción'!#REF!="Media",'Mapa riesgos corrupción'!#REF!="Moderado"),CONCATENATE("R",'Mapa riesgos corrupción'!#REF!),"")</f>
        <v>#REF!</v>
      </c>
      <c r="AA28" s="396"/>
      <c r="AB28" s="412" t="e">
        <f>IF(AND('Mapa riesgos corrupción'!#REF!="Media",'Mapa riesgos corrupción'!#REF!="Mayor"),CONCATENATE("R",'Mapa riesgos corrupción'!#REF!),"")</f>
        <v>#REF!</v>
      </c>
      <c r="AC28" s="413"/>
      <c r="AD28" s="413" t="e">
        <f>IF(AND('Mapa riesgos corrupción'!#REF!="Media",'Mapa riesgos corrupción'!#REF!="Mayor"),CONCATENATE("R",'Mapa riesgos corrupción'!#REF!),"")</f>
        <v>#REF!</v>
      </c>
      <c r="AE28" s="413"/>
      <c r="AF28" s="413" t="e">
        <f>IF(AND('Mapa riesgos corrupción'!#REF!="Media",'Mapa riesgos corrupción'!#REF!="Mayor"),CONCATENATE("R",'Mapa riesgos corrupción'!#REF!),"")</f>
        <v>#REF!</v>
      </c>
      <c r="AG28" s="414"/>
      <c r="AH28" s="403" t="e">
        <f>IF(AND('Mapa riesgos corrupción'!#REF!="Media",'Mapa riesgos corrupción'!#REF!="Catastrófico"),CONCATENATE("R",'Mapa riesgos corrupción'!#REF!),"")</f>
        <v>#REF!</v>
      </c>
      <c r="AI28" s="404"/>
      <c r="AJ28" s="404" t="e">
        <f>IF(AND('Mapa riesgos corrupción'!#REF!="Media",'Mapa riesgos corrupción'!#REF!="Catastrófico"),CONCATENATE("R",'Mapa riesgos corrupción'!#REF!),"")</f>
        <v>#REF!</v>
      </c>
      <c r="AK28" s="404"/>
      <c r="AL28" s="404" t="e">
        <f>IF(AND('Mapa riesgos corrupción'!#REF!="Media",'Mapa riesgos corrupción'!#REF!="Catastrófico"),CONCATENATE("R",'Mapa riesgos corrupción'!#REF!),"")</f>
        <v>#REF!</v>
      </c>
      <c r="AM28" s="405"/>
      <c r="AN28" s="38"/>
      <c r="AO28" s="455"/>
      <c r="AP28" s="456"/>
      <c r="AQ28" s="456"/>
      <c r="AR28" s="456"/>
      <c r="AS28" s="456"/>
      <c r="AT28" s="457"/>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row>
    <row r="29" spans="1:80" ht="15.75" thickBot="1" x14ac:dyDescent="0.3">
      <c r="A29" s="38"/>
      <c r="B29" s="432"/>
      <c r="C29" s="432"/>
      <c r="D29" s="433"/>
      <c r="E29" s="428"/>
      <c r="F29" s="429"/>
      <c r="G29" s="429"/>
      <c r="H29" s="429"/>
      <c r="I29" s="430"/>
      <c r="J29" s="394"/>
      <c r="K29" s="395"/>
      <c r="L29" s="395"/>
      <c r="M29" s="395"/>
      <c r="N29" s="395"/>
      <c r="O29" s="396"/>
      <c r="P29" s="397"/>
      <c r="Q29" s="398"/>
      <c r="R29" s="398"/>
      <c r="S29" s="398"/>
      <c r="T29" s="398"/>
      <c r="U29" s="399"/>
      <c r="V29" s="397"/>
      <c r="W29" s="398"/>
      <c r="X29" s="398"/>
      <c r="Y29" s="398"/>
      <c r="Z29" s="398"/>
      <c r="AA29" s="399"/>
      <c r="AB29" s="415"/>
      <c r="AC29" s="416"/>
      <c r="AD29" s="416"/>
      <c r="AE29" s="416"/>
      <c r="AF29" s="416"/>
      <c r="AG29" s="417"/>
      <c r="AH29" s="406"/>
      <c r="AI29" s="407"/>
      <c r="AJ29" s="407"/>
      <c r="AK29" s="407"/>
      <c r="AL29" s="407"/>
      <c r="AM29" s="408"/>
      <c r="AN29" s="38"/>
      <c r="AO29" s="458"/>
      <c r="AP29" s="459"/>
      <c r="AQ29" s="459"/>
      <c r="AR29" s="459"/>
      <c r="AS29" s="459"/>
      <c r="AT29" s="460"/>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row>
    <row r="30" spans="1:80" x14ac:dyDescent="0.25">
      <c r="A30" s="38"/>
      <c r="B30" s="432"/>
      <c r="C30" s="432"/>
      <c r="D30" s="433"/>
      <c r="E30" s="422" t="s">
        <v>554</v>
      </c>
      <c r="F30" s="423"/>
      <c r="G30" s="423"/>
      <c r="H30" s="423"/>
      <c r="I30" s="423"/>
      <c r="J30" s="391" t="str">
        <f>IF(AND('Mapa riesgos corrupción'!$L$3="Baja",'Mapa riesgos corrupción'!$Q$3="Leve"),CONCATENATE("R",'Mapa riesgos corrupción'!$A$3),"")</f>
        <v>R0 
(ejemplo)</v>
      </c>
      <c r="K30" s="392"/>
      <c r="L30" s="392" t="e">
        <f>IF(AND('Mapa riesgos corrupción'!#REF!="Baja",'Mapa riesgos corrupción'!#REF!="Leve"),CONCATENATE("R",'Mapa riesgos corrupción'!#REF!),"")</f>
        <v>#REF!</v>
      </c>
      <c r="M30" s="392"/>
      <c r="N30" s="392" t="e">
        <f>IF(AND('Mapa riesgos corrupción'!#REF!="Baja",'Mapa riesgos corrupción'!#REF!="Leve"),CONCATENATE("R",'Mapa riesgos corrupción'!#REF!),"")</f>
        <v>#REF!</v>
      </c>
      <c r="O30" s="393"/>
      <c r="P30" s="401" t="str">
        <f>IF(AND('Mapa riesgos corrupción'!$L$3="Baja",'Mapa riesgos corrupción'!$Q$3="Menor"),CONCATENATE("R",'Mapa riesgos corrupción'!$A$3),"")</f>
        <v/>
      </c>
      <c r="Q30" s="401"/>
      <c r="R30" s="401" t="e">
        <f>IF(AND('Mapa riesgos corrupción'!#REF!="Baja",'Mapa riesgos corrupción'!#REF!="Menor"),CONCATENATE("R",'Mapa riesgos corrupción'!#REF!),"")</f>
        <v>#REF!</v>
      </c>
      <c r="S30" s="401"/>
      <c r="T30" s="401" t="e">
        <f>IF(AND('Mapa riesgos corrupción'!#REF!="Baja",'Mapa riesgos corrupción'!#REF!="Menor"),CONCATENATE("R",'Mapa riesgos corrupción'!#REF!),"")</f>
        <v>#REF!</v>
      </c>
      <c r="U30" s="402"/>
      <c r="V30" s="400" t="str">
        <f>IF(AND('Mapa riesgos corrupción'!$L$3="Baja",'Mapa riesgos corrupción'!$Q$3="Moderado"),CONCATENATE("R",'Mapa riesgos corrupción'!$A$3),"")</f>
        <v/>
      </c>
      <c r="W30" s="401"/>
      <c r="X30" s="401" t="e">
        <f>IF(AND('Mapa riesgos corrupción'!#REF!="Baja",'Mapa riesgos corrupción'!#REF!="Moderado"),CONCATENATE("R",'Mapa riesgos corrupción'!#REF!),"")</f>
        <v>#REF!</v>
      </c>
      <c r="Y30" s="401"/>
      <c r="Z30" s="401" t="e">
        <f>IF(AND('Mapa riesgos corrupción'!#REF!="Baja",'Mapa riesgos corrupción'!#REF!="Moderado"),CONCATENATE("R",'Mapa riesgos corrupción'!#REF!),"")</f>
        <v>#REF!</v>
      </c>
      <c r="AA30" s="402"/>
      <c r="AB30" s="418" t="str">
        <f>IF(AND('Mapa riesgos corrupción'!$L$3="Baja",'Mapa riesgos corrupción'!$Q$3="Mayor"),CONCATENATE("R",'Mapa riesgos corrupción'!$A$3),"")</f>
        <v/>
      </c>
      <c r="AC30" s="419"/>
      <c r="AD30" s="419" t="e">
        <f>IF(AND('Mapa riesgos corrupción'!#REF!="Baja",'Mapa riesgos corrupción'!#REF!="Mayor"),CONCATENATE("R",'Mapa riesgos corrupción'!#REF!),"")</f>
        <v>#REF!</v>
      </c>
      <c r="AE30" s="419"/>
      <c r="AF30" s="419" t="e">
        <f>IF(AND('Mapa riesgos corrupción'!#REF!="Baja",'Mapa riesgos corrupción'!#REF!="Mayor"),CONCATENATE("R",'Mapa riesgos corrupción'!#REF!),"")</f>
        <v>#REF!</v>
      </c>
      <c r="AG30" s="420"/>
      <c r="AH30" s="409" t="str">
        <f>IF(AND('Mapa riesgos corrupción'!$L$3="Baja",'Mapa riesgos corrupción'!$Q$3="Catastrófico"),CONCATENATE("R",'Mapa riesgos corrupción'!$A$3),"")</f>
        <v/>
      </c>
      <c r="AI30" s="410"/>
      <c r="AJ30" s="410" t="e">
        <f>IF(AND('Mapa riesgos corrupción'!#REF!="Baja",'Mapa riesgos corrupción'!#REF!="Catastrófico"),CONCATENATE("R",'Mapa riesgos corrupción'!#REF!),"")</f>
        <v>#REF!</v>
      </c>
      <c r="AK30" s="410"/>
      <c r="AL30" s="410" t="e">
        <f>IF(AND('Mapa riesgos corrupción'!#REF!="Baja",'Mapa riesgos corrupción'!#REF!="Catastrófico"),CONCATENATE("R",'Mapa riesgos corrupción'!#REF!),"")</f>
        <v>#REF!</v>
      </c>
      <c r="AM30" s="411"/>
      <c r="AN30" s="38"/>
      <c r="AO30" s="461" t="s">
        <v>555</v>
      </c>
      <c r="AP30" s="462"/>
      <c r="AQ30" s="462"/>
      <c r="AR30" s="462"/>
      <c r="AS30" s="462"/>
      <c r="AT30" s="463"/>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row>
    <row r="31" spans="1:80" x14ac:dyDescent="0.25">
      <c r="A31" s="38"/>
      <c r="B31" s="432"/>
      <c r="C31" s="432"/>
      <c r="D31" s="433"/>
      <c r="E31" s="425"/>
      <c r="F31" s="426"/>
      <c r="G31" s="426"/>
      <c r="H31" s="426"/>
      <c r="I31" s="426"/>
      <c r="J31" s="385"/>
      <c r="K31" s="386"/>
      <c r="L31" s="386"/>
      <c r="M31" s="386"/>
      <c r="N31" s="386"/>
      <c r="O31" s="387"/>
      <c r="P31" s="395"/>
      <c r="Q31" s="395"/>
      <c r="R31" s="395"/>
      <c r="S31" s="395"/>
      <c r="T31" s="395"/>
      <c r="U31" s="396"/>
      <c r="V31" s="394"/>
      <c r="W31" s="395"/>
      <c r="X31" s="395"/>
      <c r="Y31" s="395"/>
      <c r="Z31" s="395"/>
      <c r="AA31" s="396"/>
      <c r="AB31" s="412"/>
      <c r="AC31" s="413"/>
      <c r="AD31" s="413"/>
      <c r="AE31" s="413"/>
      <c r="AF31" s="413"/>
      <c r="AG31" s="414"/>
      <c r="AH31" s="403"/>
      <c r="AI31" s="404"/>
      <c r="AJ31" s="404"/>
      <c r="AK31" s="404"/>
      <c r="AL31" s="404"/>
      <c r="AM31" s="405"/>
      <c r="AN31" s="38"/>
      <c r="AO31" s="464"/>
      <c r="AP31" s="465"/>
      <c r="AQ31" s="465"/>
      <c r="AR31" s="465"/>
      <c r="AS31" s="465"/>
      <c r="AT31" s="466"/>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0" x14ac:dyDescent="0.25">
      <c r="A32" s="38"/>
      <c r="B32" s="432"/>
      <c r="C32" s="432"/>
      <c r="D32" s="433"/>
      <c r="E32" s="425"/>
      <c r="F32" s="426"/>
      <c r="G32" s="426"/>
      <c r="H32" s="426"/>
      <c r="I32" s="426"/>
      <c r="J32" s="385" t="e">
        <f>IF(AND('Mapa riesgos corrupción'!#REF!="Baja",'Mapa riesgos corrupción'!#REF!="Leve"),CONCATENATE("R",'Mapa riesgos corrupción'!#REF!),"")</f>
        <v>#REF!</v>
      </c>
      <c r="K32" s="386"/>
      <c r="L32" s="386" t="e">
        <f>IF(AND('Mapa riesgos corrupción'!#REF!="Baja",'Mapa riesgos corrupción'!#REF!="Leve"),CONCATENATE("R",'Mapa riesgos corrupción'!#REF!),"")</f>
        <v>#REF!</v>
      </c>
      <c r="M32" s="386"/>
      <c r="N32" s="386" t="e">
        <f>IF(AND('Mapa riesgos corrupción'!#REF!="Baja",'Mapa riesgos corrupción'!#REF!="Leve"),CONCATENATE("R",'Mapa riesgos corrupción'!#REF!),"")</f>
        <v>#REF!</v>
      </c>
      <c r="O32" s="387"/>
      <c r="P32" s="395" t="e">
        <f>IF(AND('Mapa riesgos corrupción'!#REF!="Baja",'Mapa riesgos corrupción'!#REF!="Menor"),CONCATENATE("R",'Mapa riesgos corrupción'!#REF!),"")</f>
        <v>#REF!</v>
      </c>
      <c r="Q32" s="395"/>
      <c r="R32" s="395" t="e">
        <f>IF(AND('Mapa riesgos corrupción'!#REF!="Baja",'Mapa riesgos corrupción'!#REF!="Menor"),CONCATENATE("R",'Mapa riesgos corrupción'!#REF!),"")</f>
        <v>#REF!</v>
      </c>
      <c r="S32" s="395"/>
      <c r="T32" s="395" t="e">
        <f>IF(AND('Mapa riesgos corrupción'!#REF!="Baja",'Mapa riesgos corrupción'!#REF!="Menor"),CONCATENATE("R",'Mapa riesgos corrupción'!#REF!),"")</f>
        <v>#REF!</v>
      </c>
      <c r="U32" s="396"/>
      <c r="V32" s="394" t="e">
        <f>IF(AND('Mapa riesgos corrupción'!#REF!="Baja",'Mapa riesgos corrupción'!#REF!="Moderado"),CONCATENATE("R",'Mapa riesgos corrupción'!#REF!),"")</f>
        <v>#REF!</v>
      </c>
      <c r="W32" s="395"/>
      <c r="X32" s="395" t="e">
        <f>IF(AND('Mapa riesgos corrupción'!#REF!="Baja",'Mapa riesgos corrupción'!#REF!="Moderado"),CONCATENATE("R",'Mapa riesgos corrupción'!#REF!),"")</f>
        <v>#REF!</v>
      </c>
      <c r="Y32" s="395"/>
      <c r="Z32" s="395" t="e">
        <f>IF(AND('Mapa riesgos corrupción'!#REF!="Baja",'Mapa riesgos corrupción'!#REF!="Moderado"),CONCATENATE("R",'Mapa riesgos corrupción'!#REF!),"")</f>
        <v>#REF!</v>
      </c>
      <c r="AA32" s="396"/>
      <c r="AB32" s="412" t="e">
        <f>IF(AND('Mapa riesgos corrupción'!#REF!="Baja",'Mapa riesgos corrupción'!#REF!="Mayor"),CONCATENATE("R",'Mapa riesgos corrupción'!#REF!),"")</f>
        <v>#REF!</v>
      </c>
      <c r="AC32" s="413"/>
      <c r="AD32" s="413" t="e">
        <f>IF(AND('Mapa riesgos corrupción'!#REF!="Baja",'Mapa riesgos corrupción'!#REF!="Mayor"),CONCATENATE("R",'Mapa riesgos corrupción'!#REF!),"")</f>
        <v>#REF!</v>
      </c>
      <c r="AE32" s="413"/>
      <c r="AF32" s="413" t="e">
        <f>IF(AND('Mapa riesgos corrupción'!#REF!="Baja",'Mapa riesgos corrupción'!#REF!="Mayor"),CONCATENATE("R",'Mapa riesgos corrupción'!#REF!),"")</f>
        <v>#REF!</v>
      </c>
      <c r="AG32" s="414"/>
      <c r="AH32" s="403" t="e">
        <f>IF(AND('Mapa riesgos corrupción'!#REF!="Baja",'Mapa riesgos corrupción'!#REF!="Catastrófico"),CONCATENATE("R",'Mapa riesgos corrupción'!#REF!),"")</f>
        <v>#REF!</v>
      </c>
      <c r="AI32" s="404"/>
      <c r="AJ32" s="404" t="e">
        <f>IF(AND('Mapa riesgos corrupción'!#REF!="Baja",'Mapa riesgos corrupción'!#REF!="Catastrófico"),CONCATENATE("R",'Mapa riesgos corrupción'!#REF!),"")</f>
        <v>#REF!</v>
      </c>
      <c r="AK32" s="404"/>
      <c r="AL32" s="404" t="e">
        <f>IF(AND('Mapa riesgos corrupción'!#REF!="Baja",'Mapa riesgos corrupción'!#REF!="Catastrófico"),CONCATENATE("R",'Mapa riesgos corrupción'!#REF!),"")</f>
        <v>#REF!</v>
      </c>
      <c r="AM32" s="405"/>
      <c r="AN32" s="38"/>
      <c r="AO32" s="464"/>
      <c r="AP32" s="465"/>
      <c r="AQ32" s="465"/>
      <c r="AR32" s="465"/>
      <c r="AS32" s="465"/>
      <c r="AT32" s="466"/>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x14ac:dyDescent="0.25">
      <c r="A33" s="38"/>
      <c r="B33" s="432"/>
      <c r="C33" s="432"/>
      <c r="D33" s="433"/>
      <c r="E33" s="425"/>
      <c r="F33" s="426"/>
      <c r="G33" s="426"/>
      <c r="H33" s="426"/>
      <c r="I33" s="426"/>
      <c r="J33" s="385"/>
      <c r="K33" s="386"/>
      <c r="L33" s="386"/>
      <c r="M33" s="386"/>
      <c r="N33" s="386"/>
      <c r="O33" s="387"/>
      <c r="P33" s="395"/>
      <c r="Q33" s="395"/>
      <c r="R33" s="395"/>
      <c r="S33" s="395"/>
      <c r="T33" s="395"/>
      <c r="U33" s="396"/>
      <c r="V33" s="394"/>
      <c r="W33" s="395"/>
      <c r="X33" s="395"/>
      <c r="Y33" s="395"/>
      <c r="Z33" s="395"/>
      <c r="AA33" s="396"/>
      <c r="AB33" s="412"/>
      <c r="AC33" s="413"/>
      <c r="AD33" s="413"/>
      <c r="AE33" s="413"/>
      <c r="AF33" s="413"/>
      <c r="AG33" s="414"/>
      <c r="AH33" s="403"/>
      <c r="AI33" s="404"/>
      <c r="AJ33" s="404"/>
      <c r="AK33" s="404"/>
      <c r="AL33" s="404"/>
      <c r="AM33" s="405"/>
      <c r="AN33" s="38"/>
      <c r="AO33" s="464"/>
      <c r="AP33" s="465"/>
      <c r="AQ33" s="465"/>
      <c r="AR33" s="465"/>
      <c r="AS33" s="465"/>
      <c r="AT33" s="466"/>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row>
    <row r="34" spans="1:80" x14ac:dyDescent="0.25">
      <c r="A34" s="38"/>
      <c r="B34" s="432"/>
      <c r="C34" s="432"/>
      <c r="D34" s="433"/>
      <c r="E34" s="425"/>
      <c r="F34" s="426"/>
      <c r="G34" s="426"/>
      <c r="H34" s="426"/>
      <c r="I34" s="426"/>
      <c r="J34" s="385" t="e">
        <f>IF(AND('Mapa riesgos corrupción'!#REF!="Baja",'Mapa riesgos corrupción'!#REF!="Leve"),CONCATENATE("R",'Mapa riesgos corrupción'!#REF!),"")</f>
        <v>#REF!</v>
      </c>
      <c r="K34" s="386"/>
      <c r="L34" s="386" t="e">
        <f>IF(AND('Mapa riesgos corrupción'!#REF!="Baja",'Mapa riesgos corrupción'!#REF!="Leve"),CONCATENATE("R",'Mapa riesgos corrupción'!#REF!),"")</f>
        <v>#REF!</v>
      </c>
      <c r="M34" s="386"/>
      <c r="N34" s="386" t="e">
        <f>IF(AND('Mapa riesgos corrupción'!#REF!="Baja",'Mapa riesgos corrupción'!#REF!="Leve"),CONCATENATE("R",'Mapa riesgos corrupción'!#REF!),"")</f>
        <v>#REF!</v>
      </c>
      <c r="O34" s="387"/>
      <c r="P34" s="395" t="e">
        <f>IF(AND('Mapa riesgos corrupción'!#REF!="Baja",'Mapa riesgos corrupción'!#REF!="Menor"),CONCATENATE("R",'Mapa riesgos corrupción'!#REF!),"")</f>
        <v>#REF!</v>
      </c>
      <c r="Q34" s="395"/>
      <c r="R34" s="395" t="e">
        <f>IF(AND('Mapa riesgos corrupción'!#REF!="Baja",'Mapa riesgos corrupción'!#REF!="Menor"),CONCATENATE("R",'Mapa riesgos corrupción'!#REF!),"")</f>
        <v>#REF!</v>
      </c>
      <c r="S34" s="395"/>
      <c r="T34" s="395" t="e">
        <f>IF(AND('Mapa riesgos corrupción'!#REF!="Baja",'Mapa riesgos corrupción'!#REF!="Menor"),CONCATENATE("R",'Mapa riesgos corrupción'!#REF!),"")</f>
        <v>#REF!</v>
      </c>
      <c r="U34" s="396"/>
      <c r="V34" s="394" t="e">
        <f>IF(AND('Mapa riesgos corrupción'!#REF!="Baja",'Mapa riesgos corrupción'!#REF!="Moderado"),CONCATENATE("R",'Mapa riesgos corrupción'!#REF!),"")</f>
        <v>#REF!</v>
      </c>
      <c r="W34" s="395"/>
      <c r="X34" s="395" t="e">
        <f>IF(AND('Mapa riesgos corrupción'!#REF!="Baja",'Mapa riesgos corrupción'!#REF!="Moderado"),CONCATENATE("R",'Mapa riesgos corrupción'!#REF!),"")</f>
        <v>#REF!</v>
      </c>
      <c r="Y34" s="395"/>
      <c r="Z34" s="395" t="e">
        <f>IF(AND('Mapa riesgos corrupción'!#REF!="Baja",'Mapa riesgos corrupción'!#REF!="Moderado"),CONCATENATE("R",'Mapa riesgos corrupción'!#REF!),"")</f>
        <v>#REF!</v>
      </c>
      <c r="AA34" s="396"/>
      <c r="AB34" s="412" t="e">
        <f>IF(AND('Mapa riesgos corrupción'!#REF!="Baja",'Mapa riesgos corrupción'!#REF!="Mayor"),CONCATENATE("R",'Mapa riesgos corrupción'!#REF!),"")</f>
        <v>#REF!</v>
      </c>
      <c r="AC34" s="413"/>
      <c r="AD34" s="413" t="e">
        <f>IF(AND('Mapa riesgos corrupción'!#REF!="Baja",'Mapa riesgos corrupción'!#REF!="Mayor"),CONCATENATE("R",'Mapa riesgos corrupción'!#REF!),"")</f>
        <v>#REF!</v>
      </c>
      <c r="AE34" s="413"/>
      <c r="AF34" s="413" t="e">
        <f>IF(AND('Mapa riesgos corrupción'!#REF!="Baja",'Mapa riesgos corrupción'!#REF!="Mayor"),CONCATENATE("R",'Mapa riesgos corrupción'!#REF!),"")</f>
        <v>#REF!</v>
      </c>
      <c r="AG34" s="414"/>
      <c r="AH34" s="403" t="e">
        <f>IF(AND('Mapa riesgos corrupción'!#REF!="Baja",'Mapa riesgos corrupción'!#REF!="Catastrófico"),CONCATENATE("R",'Mapa riesgos corrupción'!#REF!),"")</f>
        <v>#REF!</v>
      </c>
      <c r="AI34" s="404"/>
      <c r="AJ34" s="404" t="e">
        <f>IF(AND('Mapa riesgos corrupción'!#REF!="Baja",'Mapa riesgos corrupción'!#REF!="Catastrófico"),CONCATENATE("R",'Mapa riesgos corrupción'!#REF!),"")</f>
        <v>#REF!</v>
      </c>
      <c r="AK34" s="404"/>
      <c r="AL34" s="404" t="e">
        <f>IF(AND('Mapa riesgos corrupción'!#REF!="Baja",'Mapa riesgos corrupción'!#REF!="Catastrófico"),CONCATENATE("R",'Mapa riesgos corrupción'!#REF!),"")</f>
        <v>#REF!</v>
      </c>
      <c r="AM34" s="405"/>
      <c r="AN34" s="38"/>
      <c r="AO34" s="464"/>
      <c r="AP34" s="465"/>
      <c r="AQ34" s="465"/>
      <c r="AR34" s="465"/>
      <c r="AS34" s="465"/>
      <c r="AT34" s="466"/>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row>
    <row r="35" spans="1:80" x14ac:dyDescent="0.25">
      <c r="A35" s="38"/>
      <c r="B35" s="432"/>
      <c r="C35" s="432"/>
      <c r="D35" s="433"/>
      <c r="E35" s="425"/>
      <c r="F35" s="426"/>
      <c r="G35" s="426"/>
      <c r="H35" s="426"/>
      <c r="I35" s="426"/>
      <c r="J35" s="385"/>
      <c r="K35" s="386"/>
      <c r="L35" s="386"/>
      <c r="M35" s="386"/>
      <c r="N35" s="386"/>
      <c r="O35" s="387"/>
      <c r="P35" s="395"/>
      <c r="Q35" s="395"/>
      <c r="R35" s="395"/>
      <c r="S35" s="395"/>
      <c r="T35" s="395"/>
      <c r="U35" s="396"/>
      <c r="V35" s="394"/>
      <c r="W35" s="395"/>
      <c r="X35" s="395"/>
      <c r="Y35" s="395"/>
      <c r="Z35" s="395"/>
      <c r="AA35" s="396"/>
      <c r="AB35" s="412"/>
      <c r="AC35" s="413"/>
      <c r="AD35" s="413"/>
      <c r="AE35" s="413"/>
      <c r="AF35" s="413"/>
      <c r="AG35" s="414"/>
      <c r="AH35" s="403"/>
      <c r="AI35" s="404"/>
      <c r="AJ35" s="404"/>
      <c r="AK35" s="404"/>
      <c r="AL35" s="404"/>
      <c r="AM35" s="405"/>
      <c r="AN35" s="38"/>
      <c r="AO35" s="464"/>
      <c r="AP35" s="465"/>
      <c r="AQ35" s="465"/>
      <c r="AR35" s="465"/>
      <c r="AS35" s="465"/>
      <c r="AT35" s="466"/>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row>
    <row r="36" spans="1:80" x14ac:dyDescent="0.25">
      <c r="A36" s="38"/>
      <c r="B36" s="432"/>
      <c r="C36" s="432"/>
      <c r="D36" s="433"/>
      <c r="E36" s="425"/>
      <c r="F36" s="426"/>
      <c r="G36" s="426"/>
      <c r="H36" s="426"/>
      <c r="I36" s="426"/>
      <c r="J36" s="385" t="e">
        <f>IF(AND('Mapa riesgos corrupción'!#REF!="Baja",'Mapa riesgos corrupción'!#REF!="Leve"),CONCATENATE("R",'Mapa riesgos corrupción'!#REF!),"")</f>
        <v>#REF!</v>
      </c>
      <c r="K36" s="386"/>
      <c r="L36" s="386" t="e">
        <f>IF(AND('Mapa riesgos corrupción'!#REF!="Baja",'Mapa riesgos corrupción'!#REF!="Leve"),CONCATENATE("R",'Mapa riesgos corrupción'!#REF!),"")</f>
        <v>#REF!</v>
      </c>
      <c r="M36" s="386"/>
      <c r="N36" s="386" t="e">
        <f>IF(AND('Mapa riesgos corrupción'!#REF!="Baja",'Mapa riesgos corrupción'!#REF!="Leve"),CONCATENATE("R",'Mapa riesgos corrupción'!#REF!),"")</f>
        <v>#REF!</v>
      </c>
      <c r="O36" s="387"/>
      <c r="P36" s="395" t="e">
        <f>IF(AND('Mapa riesgos corrupción'!#REF!="Baja",'Mapa riesgos corrupción'!#REF!="Menor"),CONCATENATE("R",'Mapa riesgos corrupción'!#REF!),"")</f>
        <v>#REF!</v>
      </c>
      <c r="Q36" s="395"/>
      <c r="R36" s="395" t="e">
        <f>IF(AND('Mapa riesgos corrupción'!#REF!="Baja",'Mapa riesgos corrupción'!#REF!="Menor"),CONCATENATE("R",'Mapa riesgos corrupción'!#REF!),"")</f>
        <v>#REF!</v>
      </c>
      <c r="S36" s="395"/>
      <c r="T36" s="395" t="e">
        <f>IF(AND('Mapa riesgos corrupción'!#REF!="Baja",'Mapa riesgos corrupción'!#REF!="Menor"),CONCATENATE("R",'Mapa riesgos corrupción'!#REF!),"")</f>
        <v>#REF!</v>
      </c>
      <c r="U36" s="396"/>
      <c r="V36" s="394" t="e">
        <f>IF(AND('Mapa riesgos corrupción'!#REF!="Baja",'Mapa riesgos corrupción'!#REF!="Moderado"),CONCATENATE("R",'Mapa riesgos corrupción'!#REF!),"")</f>
        <v>#REF!</v>
      </c>
      <c r="W36" s="395"/>
      <c r="X36" s="395" t="e">
        <f>IF(AND('Mapa riesgos corrupción'!#REF!="Baja",'Mapa riesgos corrupción'!#REF!="Moderado"),CONCATENATE("R",'Mapa riesgos corrupción'!#REF!),"")</f>
        <v>#REF!</v>
      </c>
      <c r="Y36" s="395"/>
      <c r="Z36" s="395" t="e">
        <f>IF(AND('Mapa riesgos corrupción'!#REF!="Baja",'Mapa riesgos corrupción'!#REF!="Moderado"),CONCATENATE("R",'Mapa riesgos corrupción'!#REF!),"")</f>
        <v>#REF!</v>
      </c>
      <c r="AA36" s="396"/>
      <c r="AB36" s="412" t="e">
        <f>IF(AND('Mapa riesgos corrupción'!#REF!="Baja",'Mapa riesgos corrupción'!#REF!="Mayor"),CONCATENATE("R",'Mapa riesgos corrupción'!#REF!),"")</f>
        <v>#REF!</v>
      </c>
      <c r="AC36" s="413"/>
      <c r="AD36" s="413" t="e">
        <f>IF(AND('Mapa riesgos corrupción'!#REF!="Baja",'Mapa riesgos corrupción'!#REF!="Mayor"),CONCATENATE("R",'Mapa riesgos corrupción'!#REF!),"")</f>
        <v>#REF!</v>
      </c>
      <c r="AE36" s="413"/>
      <c r="AF36" s="413" t="e">
        <f>IF(AND('Mapa riesgos corrupción'!#REF!="Baja",'Mapa riesgos corrupción'!#REF!="Mayor"),CONCATENATE("R",'Mapa riesgos corrupción'!#REF!),"")</f>
        <v>#REF!</v>
      </c>
      <c r="AG36" s="414"/>
      <c r="AH36" s="403" t="e">
        <f>IF(AND('Mapa riesgos corrupción'!#REF!="Baja",'Mapa riesgos corrupción'!#REF!="Catastrófico"),CONCATENATE("R",'Mapa riesgos corrupción'!#REF!),"")</f>
        <v>#REF!</v>
      </c>
      <c r="AI36" s="404"/>
      <c r="AJ36" s="404" t="e">
        <f>IF(AND('Mapa riesgos corrupción'!#REF!="Baja",'Mapa riesgos corrupción'!#REF!="Catastrófico"),CONCATENATE("R",'Mapa riesgos corrupción'!#REF!),"")</f>
        <v>#REF!</v>
      </c>
      <c r="AK36" s="404"/>
      <c r="AL36" s="404" t="e">
        <f>IF(AND('Mapa riesgos corrupción'!#REF!="Baja",'Mapa riesgos corrupción'!#REF!="Catastrófico"),CONCATENATE("R",'Mapa riesgos corrupción'!#REF!),"")</f>
        <v>#REF!</v>
      </c>
      <c r="AM36" s="405"/>
      <c r="AN36" s="38"/>
      <c r="AO36" s="464"/>
      <c r="AP36" s="465"/>
      <c r="AQ36" s="465"/>
      <c r="AR36" s="465"/>
      <c r="AS36" s="465"/>
      <c r="AT36" s="466"/>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row>
    <row r="37" spans="1:80" ht="15.75" thickBot="1" x14ac:dyDescent="0.3">
      <c r="A37" s="38"/>
      <c r="B37" s="432"/>
      <c r="C37" s="432"/>
      <c r="D37" s="433"/>
      <c r="E37" s="428"/>
      <c r="F37" s="429"/>
      <c r="G37" s="429"/>
      <c r="H37" s="429"/>
      <c r="I37" s="429"/>
      <c r="J37" s="388"/>
      <c r="K37" s="389"/>
      <c r="L37" s="389"/>
      <c r="M37" s="389"/>
      <c r="N37" s="389"/>
      <c r="O37" s="390"/>
      <c r="P37" s="398"/>
      <c r="Q37" s="398"/>
      <c r="R37" s="398"/>
      <c r="S37" s="398"/>
      <c r="T37" s="398"/>
      <c r="U37" s="399"/>
      <c r="V37" s="397"/>
      <c r="W37" s="398"/>
      <c r="X37" s="398"/>
      <c r="Y37" s="398"/>
      <c r="Z37" s="398"/>
      <c r="AA37" s="399"/>
      <c r="AB37" s="415"/>
      <c r="AC37" s="416"/>
      <c r="AD37" s="416"/>
      <c r="AE37" s="416"/>
      <c r="AF37" s="416"/>
      <c r="AG37" s="417"/>
      <c r="AH37" s="406"/>
      <c r="AI37" s="407"/>
      <c r="AJ37" s="407"/>
      <c r="AK37" s="407"/>
      <c r="AL37" s="407"/>
      <c r="AM37" s="408"/>
      <c r="AN37" s="38"/>
      <c r="AO37" s="467"/>
      <c r="AP37" s="468"/>
      <c r="AQ37" s="468"/>
      <c r="AR37" s="468"/>
      <c r="AS37" s="468"/>
      <c r="AT37" s="469"/>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row>
    <row r="38" spans="1:80" x14ac:dyDescent="0.25">
      <c r="A38" s="38"/>
      <c r="B38" s="432"/>
      <c r="C38" s="432"/>
      <c r="D38" s="433"/>
      <c r="E38" s="422" t="s">
        <v>556</v>
      </c>
      <c r="F38" s="423"/>
      <c r="G38" s="423"/>
      <c r="H38" s="423"/>
      <c r="I38" s="424"/>
      <c r="J38" s="391" t="str">
        <f>IF(AND('Mapa riesgos corrupción'!$L$3="Muy Baja",'Mapa riesgos corrupción'!$Q$3="Leve"),CONCATENATE("R",'Mapa riesgos corrupción'!$A$3),"")</f>
        <v/>
      </c>
      <c r="K38" s="392"/>
      <c r="L38" s="392" t="e">
        <f>IF(AND('Mapa riesgos corrupción'!#REF!="Muy Baja",'Mapa riesgos corrupción'!#REF!="Leve"),CONCATENATE("R",'Mapa riesgos corrupción'!#REF!),"")</f>
        <v>#REF!</v>
      </c>
      <c r="M38" s="392"/>
      <c r="N38" s="392" t="e">
        <f>IF(AND('Mapa riesgos corrupción'!#REF!="Muy Baja",'Mapa riesgos corrupción'!#REF!="Leve"),CONCATENATE("R",'Mapa riesgos corrupción'!#REF!),"")</f>
        <v>#REF!</v>
      </c>
      <c r="O38" s="393"/>
      <c r="P38" s="391" t="str">
        <f>IF(AND('Mapa riesgos corrupción'!$L$3="Muy Baja",'Mapa riesgos corrupción'!$Q$3="Menor"),CONCATENATE("R",'Mapa riesgos corrupción'!$A$3),"")</f>
        <v/>
      </c>
      <c r="Q38" s="392"/>
      <c r="R38" s="392" t="e">
        <f>IF(AND('Mapa riesgos corrupción'!#REF!="Muy Baja",'Mapa riesgos corrupción'!#REF!="Menor"),CONCATENATE("R",'Mapa riesgos corrupción'!#REF!),"")</f>
        <v>#REF!</v>
      </c>
      <c r="S38" s="392"/>
      <c r="T38" s="392" t="e">
        <f>IF(AND('Mapa riesgos corrupción'!#REF!="Muy Baja",'Mapa riesgos corrupción'!#REF!="Menor"),CONCATENATE("R",'Mapa riesgos corrupción'!#REF!),"")</f>
        <v>#REF!</v>
      </c>
      <c r="U38" s="393"/>
      <c r="V38" s="400" t="str">
        <f>IF(AND('Mapa riesgos corrupción'!$L$3="Muy Baja",'Mapa riesgos corrupción'!$Q$3="Moderado"),CONCATENATE("R",'Mapa riesgos corrupción'!$A$3),"")</f>
        <v/>
      </c>
      <c r="W38" s="401"/>
      <c r="X38" s="401" t="e">
        <f>IF(AND('Mapa riesgos corrupción'!#REF!="Muy Baja",'Mapa riesgos corrupción'!#REF!="Moderado"),CONCATENATE("R",'Mapa riesgos corrupción'!#REF!),"")</f>
        <v>#REF!</v>
      </c>
      <c r="Y38" s="401"/>
      <c r="Z38" s="401" t="e">
        <f>IF(AND('Mapa riesgos corrupción'!#REF!="Muy Baja",'Mapa riesgos corrupción'!#REF!="Moderado"),CONCATENATE("R",'Mapa riesgos corrupción'!#REF!),"")</f>
        <v>#REF!</v>
      </c>
      <c r="AA38" s="402"/>
      <c r="AB38" s="418" t="str">
        <f>IF(AND('Mapa riesgos corrupción'!$L$3="Muy Baja",'Mapa riesgos corrupción'!$Q$3="Mayor"),CONCATENATE("R",'Mapa riesgos corrupción'!$A$3),"")</f>
        <v/>
      </c>
      <c r="AC38" s="419"/>
      <c r="AD38" s="419" t="e">
        <f>IF(AND('Mapa riesgos corrupción'!#REF!="Muy Baja",'Mapa riesgos corrupción'!#REF!="Mayor"),CONCATENATE("R",'Mapa riesgos corrupción'!#REF!),"")</f>
        <v>#REF!</v>
      </c>
      <c r="AE38" s="419"/>
      <c r="AF38" s="419" t="e">
        <f>IF(AND('Mapa riesgos corrupción'!#REF!="Muy Baja",'Mapa riesgos corrupción'!#REF!="Mayor"),CONCATENATE("R",'Mapa riesgos corrupción'!#REF!),"")</f>
        <v>#REF!</v>
      </c>
      <c r="AG38" s="420"/>
      <c r="AH38" s="409" t="str">
        <f>IF(AND('Mapa riesgos corrupción'!$L$3="Muy Baja",'Mapa riesgos corrupción'!$Q$3="Catastrófico"),CONCATENATE("R",'Mapa riesgos corrupción'!$A$3),"")</f>
        <v/>
      </c>
      <c r="AI38" s="410"/>
      <c r="AJ38" s="410" t="e">
        <f>IF(AND('Mapa riesgos corrupción'!#REF!="Muy Baja",'Mapa riesgos corrupción'!#REF!="Catastrófico"),CONCATENATE("R",'Mapa riesgos corrupción'!#REF!),"")</f>
        <v>#REF!</v>
      </c>
      <c r="AK38" s="410"/>
      <c r="AL38" s="410" t="e">
        <f>IF(AND('Mapa riesgos corrupción'!#REF!="Muy Baja",'Mapa riesgos corrupción'!#REF!="Catastrófico"),CONCATENATE("R",'Mapa riesgos corrupción'!#REF!),"")</f>
        <v>#REF!</v>
      </c>
      <c r="AM38" s="411"/>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row>
    <row r="39" spans="1:80" x14ac:dyDescent="0.25">
      <c r="A39" s="38"/>
      <c r="B39" s="432"/>
      <c r="C39" s="432"/>
      <c r="D39" s="433"/>
      <c r="E39" s="425"/>
      <c r="F39" s="426"/>
      <c r="G39" s="426"/>
      <c r="H39" s="426"/>
      <c r="I39" s="427"/>
      <c r="J39" s="385"/>
      <c r="K39" s="386"/>
      <c r="L39" s="386"/>
      <c r="M39" s="386"/>
      <c r="N39" s="386"/>
      <c r="O39" s="387"/>
      <c r="P39" s="385"/>
      <c r="Q39" s="386"/>
      <c r="R39" s="386"/>
      <c r="S39" s="386"/>
      <c r="T39" s="386"/>
      <c r="U39" s="387"/>
      <c r="V39" s="394"/>
      <c r="W39" s="395"/>
      <c r="X39" s="395"/>
      <c r="Y39" s="395"/>
      <c r="Z39" s="395"/>
      <c r="AA39" s="396"/>
      <c r="AB39" s="412"/>
      <c r="AC39" s="413"/>
      <c r="AD39" s="413"/>
      <c r="AE39" s="413"/>
      <c r="AF39" s="413"/>
      <c r="AG39" s="414"/>
      <c r="AH39" s="403"/>
      <c r="AI39" s="404"/>
      <c r="AJ39" s="404"/>
      <c r="AK39" s="404"/>
      <c r="AL39" s="404"/>
      <c r="AM39" s="405"/>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row>
    <row r="40" spans="1:80" x14ac:dyDescent="0.25">
      <c r="A40" s="38"/>
      <c r="B40" s="432"/>
      <c r="C40" s="432"/>
      <c r="D40" s="433"/>
      <c r="E40" s="425"/>
      <c r="F40" s="426"/>
      <c r="G40" s="426"/>
      <c r="H40" s="426"/>
      <c r="I40" s="427"/>
      <c r="J40" s="385" t="e">
        <f>IF(AND('Mapa riesgos corrupción'!#REF!="Muy Baja",'Mapa riesgos corrupción'!#REF!="Leve"),CONCATENATE("R",'Mapa riesgos corrupción'!#REF!),"")</f>
        <v>#REF!</v>
      </c>
      <c r="K40" s="386"/>
      <c r="L40" s="386" t="e">
        <f>IF(AND('Mapa riesgos corrupción'!#REF!="Muy Baja",'Mapa riesgos corrupción'!#REF!="Leve"),CONCATENATE("R",'Mapa riesgos corrupción'!#REF!),"")</f>
        <v>#REF!</v>
      </c>
      <c r="M40" s="386"/>
      <c r="N40" s="386" t="e">
        <f>IF(AND('Mapa riesgos corrupción'!#REF!="Muy Baja",'Mapa riesgos corrupción'!#REF!="Leve"),CONCATENATE("R",'Mapa riesgos corrupción'!#REF!),"")</f>
        <v>#REF!</v>
      </c>
      <c r="O40" s="387"/>
      <c r="P40" s="385" t="e">
        <f>IF(AND('Mapa riesgos corrupción'!#REF!="Muy Baja",'Mapa riesgos corrupción'!#REF!="Menor"),CONCATENATE("R",'Mapa riesgos corrupción'!#REF!),"")</f>
        <v>#REF!</v>
      </c>
      <c r="Q40" s="386"/>
      <c r="R40" s="386" t="e">
        <f>IF(AND('Mapa riesgos corrupción'!#REF!="Muy Baja",'Mapa riesgos corrupción'!#REF!="Menor"),CONCATENATE("R",'Mapa riesgos corrupción'!#REF!),"")</f>
        <v>#REF!</v>
      </c>
      <c r="S40" s="386"/>
      <c r="T40" s="386" t="e">
        <f>IF(AND('Mapa riesgos corrupción'!#REF!="Muy Baja",'Mapa riesgos corrupción'!#REF!="Menor"),CONCATENATE("R",'Mapa riesgos corrupción'!#REF!),"")</f>
        <v>#REF!</v>
      </c>
      <c r="U40" s="387"/>
      <c r="V40" s="394" t="e">
        <f>IF(AND('Mapa riesgos corrupción'!#REF!="Muy Baja",'Mapa riesgos corrupción'!#REF!="Moderado"),CONCATENATE("R",'Mapa riesgos corrupción'!#REF!),"")</f>
        <v>#REF!</v>
      </c>
      <c r="W40" s="395"/>
      <c r="X40" s="395" t="e">
        <f>IF(AND('Mapa riesgos corrupción'!#REF!="Muy Baja",'Mapa riesgos corrupción'!#REF!="Moderado"),CONCATENATE("R",'Mapa riesgos corrupción'!#REF!),"")</f>
        <v>#REF!</v>
      </c>
      <c r="Y40" s="395"/>
      <c r="Z40" s="395" t="e">
        <f>IF(AND('Mapa riesgos corrupción'!#REF!="Muy Baja",'Mapa riesgos corrupción'!#REF!="Moderado"),CONCATENATE("R",'Mapa riesgos corrupción'!#REF!),"")</f>
        <v>#REF!</v>
      </c>
      <c r="AA40" s="396"/>
      <c r="AB40" s="412" t="e">
        <f>IF(AND('Mapa riesgos corrupción'!#REF!="Muy Baja",'Mapa riesgos corrupción'!#REF!="Mayor"),CONCATENATE("R",'Mapa riesgos corrupción'!#REF!),"")</f>
        <v>#REF!</v>
      </c>
      <c r="AC40" s="413"/>
      <c r="AD40" s="413" t="e">
        <f>IF(AND('Mapa riesgos corrupción'!#REF!="Muy Baja",'Mapa riesgos corrupción'!#REF!="Mayor"),CONCATENATE("R",'Mapa riesgos corrupción'!#REF!),"")</f>
        <v>#REF!</v>
      </c>
      <c r="AE40" s="413"/>
      <c r="AF40" s="413" t="e">
        <f>IF(AND('Mapa riesgos corrupción'!#REF!="Muy Baja",'Mapa riesgos corrupción'!#REF!="Mayor"),CONCATENATE("R",'Mapa riesgos corrupción'!#REF!),"")</f>
        <v>#REF!</v>
      </c>
      <c r="AG40" s="414"/>
      <c r="AH40" s="403" t="e">
        <f>IF(AND('Mapa riesgos corrupción'!#REF!="Muy Baja",'Mapa riesgos corrupción'!#REF!="Catastrófico"),CONCATENATE("R",'Mapa riesgos corrupción'!#REF!),"")</f>
        <v>#REF!</v>
      </c>
      <c r="AI40" s="404"/>
      <c r="AJ40" s="404" t="e">
        <f>IF(AND('Mapa riesgos corrupción'!#REF!="Muy Baja",'Mapa riesgos corrupción'!#REF!="Catastrófico"),CONCATENATE("R",'Mapa riesgos corrupción'!#REF!),"")</f>
        <v>#REF!</v>
      </c>
      <c r="AK40" s="404"/>
      <c r="AL40" s="404" t="e">
        <f>IF(AND('Mapa riesgos corrupción'!#REF!="Muy Baja",'Mapa riesgos corrupción'!#REF!="Catastrófico"),CONCATENATE("R",'Mapa riesgos corrupción'!#REF!),"")</f>
        <v>#REF!</v>
      </c>
      <c r="AM40" s="405"/>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row>
    <row r="41" spans="1:80" x14ac:dyDescent="0.25">
      <c r="A41" s="38"/>
      <c r="B41" s="432"/>
      <c r="C41" s="432"/>
      <c r="D41" s="433"/>
      <c r="E41" s="425"/>
      <c r="F41" s="426"/>
      <c r="G41" s="426"/>
      <c r="H41" s="426"/>
      <c r="I41" s="427"/>
      <c r="J41" s="385"/>
      <c r="K41" s="386"/>
      <c r="L41" s="386"/>
      <c r="M41" s="386"/>
      <c r="N41" s="386"/>
      <c r="O41" s="387"/>
      <c r="P41" s="385"/>
      <c r="Q41" s="386"/>
      <c r="R41" s="386"/>
      <c r="S41" s="386"/>
      <c r="T41" s="386"/>
      <c r="U41" s="387"/>
      <c r="V41" s="394"/>
      <c r="W41" s="395"/>
      <c r="X41" s="395"/>
      <c r="Y41" s="395"/>
      <c r="Z41" s="395"/>
      <c r="AA41" s="396"/>
      <c r="AB41" s="412"/>
      <c r="AC41" s="413"/>
      <c r="AD41" s="413"/>
      <c r="AE41" s="413"/>
      <c r="AF41" s="413"/>
      <c r="AG41" s="414"/>
      <c r="AH41" s="403"/>
      <c r="AI41" s="404"/>
      <c r="AJ41" s="404"/>
      <c r="AK41" s="404"/>
      <c r="AL41" s="404"/>
      <c r="AM41" s="405"/>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row>
    <row r="42" spans="1:80" x14ac:dyDescent="0.25">
      <c r="A42" s="38"/>
      <c r="B42" s="432"/>
      <c r="C42" s="432"/>
      <c r="D42" s="433"/>
      <c r="E42" s="425"/>
      <c r="F42" s="426"/>
      <c r="G42" s="426"/>
      <c r="H42" s="426"/>
      <c r="I42" s="427"/>
      <c r="J42" s="385" t="e">
        <f>IF(AND('Mapa riesgos corrupción'!#REF!="Muy Baja",'Mapa riesgos corrupción'!#REF!="Leve"),CONCATENATE("R",'Mapa riesgos corrupción'!#REF!),"")</f>
        <v>#REF!</v>
      </c>
      <c r="K42" s="386"/>
      <c r="L42" s="386" t="e">
        <f>IF(AND('Mapa riesgos corrupción'!#REF!="Muy Baja",'Mapa riesgos corrupción'!#REF!="Leve"),CONCATENATE("R",'Mapa riesgos corrupción'!#REF!),"")</f>
        <v>#REF!</v>
      </c>
      <c r="M42" s="386"/>
      <c r="N42" s="386" t="e">
        <f>IF(AND('Mapa riesgos corrupción'!#REF!="Muy Baja",'Mapa riesgos corrupción'!#REF!="Leve"),CONCATENATE("R",'Mapa riesgos corrupción'!#REF!),"")</f>
        <v>#REF!</v>
      </c>
      <c r="O42" s="387"/>
      <c r="P42" s="385" t="e">
        <f>IF(AND('Mapa riesgos corrupción'!#REF!="Muy Baja",'Mapa riesgos corrupción'!#REF!="Menor"),CONCATENATE("R",'Mapa riesgos corrupción'!#REF!),"")</f>
        <v>#REF!</v>
      </c>
      <c r="Q42" s="386"/>
      <c r="R42" s="386" t="e">
        <f>IF(AND('Mapa riesgos corrupción'!#REF!="Muy Baja",'Mapa riesgos corrupción'!#REF!="Menor"),CONCATENATE("R",'Mapa riesgos corrupción'!#REF!),"")</f>
        <v>#REF!</v>
      </c>
      <c r="S42" s="386"/>
      <c r="T42" s="386" t="e">
        <f>IF(AND('Mapa riesgos corrupción'!#REF!="Muy Baja",'Mapa riesgos corrupción'!#REF!="Menor"),CONCATENATE("R",'Mapa riesgos corrupción'!#REF!),"")</f>
        <v>#REF!</v>
      </c>
      <c r="U42" s="387"/>
      <c r="V42" s="394" t="e">
        <f>IF(AND('Mapa riesgos corrupción'!#REF!="Muy Baja",'Mapa riesgos corrupción'!#REF!="Moderado"),CONCATENATE("R",'Mapa riesgos corrupción'!#REF!),"")</f>
        <v>#REF!</v>
      </c>
      <c r="W42" s="395"/>
      <c r="X42" s="395" t="e">
        <f>IF(AND('Mapa riesgos corrupción'!#REF!="Muy Baja",'Mapa riesgos corrupción'!#REF!="Moderado"),CONCATENATE("R",'Mapa riesgos corrupción'!#REF!),"")</f>
        <v>#REF!</v>
      </c>
      <c r="Y42" s="395"/>
      <c r="Z42" s="395" t="e">
        <f>IF(AND('Mapa riesgos corrupción'!#REF!="Muy Baja",'Mapa riesgos corrupción'!#REF!="Moderado"),CONCATENATE("R",'Mapa riesgos corrupción'!#REF!),"")</f>
        <v>#REF!</v>
      </c>
      <c r="AA42" s="396"/>
      <c r="AB42" s="412" t="e">
        <f>IF(AND('Mapa riesgos corrupción'!#REF!="Muy Baja",'Mapa riesgos corrupción'!#REF!="Mayor"),CONCATENATE("R",'Mapa riesgos corrupción'!#REF!),"")</f>
        <v>#REF!</v>
      </c>
      <c r="AC42" s="413"/>
      <c r="AD42" s="413" t="e">
        <f>IF(AND('Mapa riesgos corrupción'!#REF!="Muy Baja",'Mapa riesgos corrupción'!#REF!="Mayor"),CONCATENATE("R",'Mapa riesgos corrupción'!#REF!),"")</f>
        <v>#REF!</v>
      </c>
      <c r="AE42" s="413"/>
      <c r="AF42" s="413" t="e">
        <f>IF(AND('Mapa riesgos corrupción'!#REF!="Muy Baja",'Mapa riesgos corrupción'!#REF!="Mayor"),CONCATENATE("R",'Mapa riesgos corrupción'!#REF!),"")</f>
        <v>#REF!</v>
      </c>
      <c r="AG42" s="414"/>
      <c r="AH42" s="403" t="e">
        <f>IF(AND('Mapa riesgos corrupción'!#REF!="Muy Baja",'Mapa riesgos corrupción'!#REF!="Catastrófico"),CONCATENATE("R",'Mapa riesgos corrupción'!#REF!),"")</f>
        <v>#REF!</v>
      </c>
      <c r="AI42" s="404"/>
      <c r="AJ42" s="404" t="e">
        <f>IF(AND('Mapa riesgos corrupción'!#REF!="Muy Baja",'Mapa riesgos corrupción'!#REF!="Catastrófico"),CONCATENATE("R",'Mapa riesgos corrupción'!#REF!),"")</f>
        <v>#REF!</v>
      </c>
      <c r="AK42" s="404"/>
      <c r="AL42" s="404" t="e">
        <f>IF(AND('Mapa riesgos corrupción'!#REF!="Muy Baja",'Mapa riesgos corrupción'!#REF!="Catastrófico"),CONCATENATE("R",'Mapa riesgos corrupción'!#REF!),"")</f>
        <v>#REF!</v>
      </c>
      <c r="AM42" s="405"/>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row>
    <row r="43" spans="1:80" x14ac:dyDescent="0.25">
      <c r="A43" s="38"/>
      <c r="B43" s="432"/>
      <c r="C43" s="432"/>
      <c r="D43" s="433"/>
      <c r="E43" s="425"/>
      <c r="F43" s="426"/>
      <c r="G43" s="426"/>
      <c r="H43" s="426"/>
      <c r="I43" s="427"/>
      <c r="J43" s="385"/>
      <c r="K43" s="386"/>
      <c r="L43" s="386"/>
      <c r="M43" s="386"/>
      <c r="N43" s="386"/>
      <c r="O43" s="387"/>
      <c r="P43" s="385"/>
      <c r="Q43" s="386"/>
      <c r="R43" s="386"/>
      <c r="S43" s="386"/>
      <c r="T43" s="386"/>
      <c r="U43" s="387"/>
      <c r="V43" s="394"/>
      <c r="W43" s="395"/>
      <c r="X43" s="395"/>
      <c r="Y43" s="395"/>
      <c r="Z43" s="395"/>
      <c r="AA43" s="396"/>
      <c r="AB43" s="412"/>
      <c r="AC43" s="413"/>
      <c r="AD43" s="413"/>
      <c r="AE43" s="413"/>
      <c r="AF43" s="413"/>
      <c r="AG43" s="414"/>
      <c r="AH43" s="403"/>
      <c r="AI43" s="404"/>
      <c r="AJ43" s="404"/>
      <c r="AK43" s="404"/>
      <c r="AL43" s="404"/>
      <c r="AM43" s="405"/>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row>
    <row r="44" spans="1:80" x14ac:dyDescent="0.25">
      <c r="A44" s="38"/>
      <c r="B44" s="432"/>
      <c r="C44" s="432"/>
      <c r="D44" s="433"/>
      <c r="E44" s="425"/>
      <c r="F44" s="426"/>
      <c r="G44" s="426"/>
      <c r="H44" s="426"/>
      <c r="I44" s="427"/>
      <c r="J44" s="385" t="e">
        <f>IF(AND('Mapa riesgos corrupción'!#REF!="Muy Baja",'Mapa riesgos corrupción'!#REF!="Leve"),CONCATENATE("R",'Mapa riesgos corrupción'!#REF!),"")</f>
        <v>#REF!</v>
      </c>
      <c r="K44" s="386"/>
      <c r="L44" s="386" t="e">
        <f>IF(AND('Mapa riesgos corrupción'!#REF!="Muy Baja",'Mapa riesgos corrupción'!#REF!="Leve"),CONCATENATE("R",'Mapa riesgos corrupción'!#REF!),"")</f>
        <v>#REF!</v>
      </c>
      <c r="M44" s="386"/>
      <c r="N44" s="386" t="e">
        <f>IF(AND('Mapa riesgos corrupción'!#REF!="Muy Baja",'Mapa riesgos corrupción'!#REF!="Leve"),CONCATENATE("R",'Mapa riesgos corrupción'!#REF!),"")</f>
        <v>#REF!</v>
      </c>
      <c r="O44" s="387"/>
      <c r="P44" s="385" t="e">
        <f>IF(AND('Mapa riesgos corrupción'!#REF!="Muy Baja",'Mapa riesgos corrupción'!#REF!="Menor"),CONCATENATE("R",'Mapa riesgos corrupción'!#REF!),"")</f>
        <v>#REF!</v>
      </c>
      <c r="Q44" s="386"/>
      <c r="R44" s="386" t="e">
        <f>IF(AND('Mapa riesgos corrupción'!#REF!="Muy Baja",'Mapa riesgos corrupción'!#REF!="Menor"),CONCATENATE("R",'Mapa riesgos corrupción'!#REF!),"")</f>
        <v>#REF!</v>
      </c>
      <c r="S44" s="386"/>
      <c r="T44" s="386" t="e">
        <f>IF(AND('Mapa riesgos corrupción'!#REF!="Muy Baja",'Mapa riesgos corrupción'!#REF!="Menor"),CONCATENATE("R",'Mapa riesgos corrupción'!#REF!),"")</f>
        <v>#REF!</v>
      </c>
      <c r="U44" s="387"/>
      <c r="V44" s="394" t="e">
        <f>IF(AND('Mapa riesgos corrupción'!#REF!="Muy Baja",'Mapa riesgos corrupción'!#REF!="Moderado"),CONCATENATE("R",'Mapa riesgos corrupción'!#REF!),"")</f>
        <v>#REF!</v>
      </c>
      <c r="W44" s="395"/>
      <c r="X44" s="395" t="e">
        <f>IF(AND('Mapa riesgos corrupción'!#REF!="Muy Baja",'Mapa riesgos corrupción'!#REF!="Moderado"),CONCATENATE("R",'Mapa riesgos corrupción'!#REF!),"")</f>
        <v>#REF!</v>
      </c>
      <c r="Y44" s="395"/>
      <c r="Z44" s="395" t="e">
        <f>IF(AND('Mapa riesgos corrupción'!#REF!="Muy Baja",'Mapa riesgos corrupción'!#REF!="Moderado"),CONCATENATE("R",'Mapa riesgos corrupción'!#REF!),"")</f>
        <v>#REF!</v>
      </c>
      <c r="AA44" s="396"/>
      <c r="AB44" s="412" t="e">
        <f>IF(AND('Mapa riesgos corrupción'!#REF!="Muy Baja",'Mapa riesgos corrupción'!#REF!="Mayor"),CONCATENATE("R",'Mapa riesgos corrupción'!#REF!),"")</f>
        <v>#REF!</v>
      </c>
      <c r="AC44" s="413"/>
      <c r="AD44" s="413" t="e">
        <f>IF(AND('Mapa riesgos corrupción'!#REF!="Muy Baja",'Mapa riesgos corrupción'!#REF!="Mayor"),CONCATENATE("R",'Mapa riesgos corrupción'!#REF!),"")</f>
        <v>#REF!</v>
      </c>
      <c r="AE44" s="413"/>
      <c r="AF44" s="413" t="e">
        <f>IF(AND('Mapa riesgos corrupción'!#REF!="Muy Baja",'Mapa riesgos corrupción'!#REF!="Mayor"),CONCATENATE("R",'Mapa riesgos corrupción'!#REF!),"")</f>
        <v>#REF!</v>
      </c>
      <c r="AG44" s="414"/>
      <c r="AH44" s="403" t="e">
        <f>IF(AND('Mapa riesgos corrupción'!#REF!="Muy Baja",'Mapa riesgos corrupción'!#REF!="Catastrófico"),CONCATENATE("R",'Mapa riesgos corrupción'!#REF!),"")</f>
        <v>#REF!</v>
      </c>
      <c r="AI44" s="404"/>
      <c r="AJ44" s="404" t="e">
        <f>IF(AND('Mapa riesgos corrupción'!#REF!="Muy Baja",'Mapa riesgos corrupción'!#REF!="Catastrófico"),CONCATENATE("R",'Mapa riesgos corrupción'!#REF!),"")</f>
        <v>#REF!</v>
      </c>
      <c r="AK44" s="404"/>
      <c r="AL44" s="404" t="e">
        <f>IF(AND('Mapa riesgos corrupción'!#REF!="Muy Baja",'Mapa riesgos corrupción'!#REF!="Catastrófico"),CONCATENATE("R",'Mapa riesgos corrupción'!#REF!),"")</f>
        <v>#REF!</v>
      </c>
      <c r="AM44" s="405"/>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row>
    <row r="45" spans="1:80" ht="15.75" thickBot="1" x14ac:dyDescent="0.3">
      <c r="A45" s="38"/>
      <c r="B45" s="432"/>
      <c r="C45" s="432"/>
      <c r="D45" s="433"/>
      <c r="E45" s="428"/>
      <c r="F45" s="429"/>
      <c r="G45" s="429"/>
      <c r="H45" s="429"/>
      <c r="I45" s="430"/>
      <c r="J45" s="388"/>
      <c r="K45" s="389"/>
      <c r="L45" s="389"/>
      <c r="M45" s="389"/>
      <c r="N45" s="389"/>
      <c r="O45" s="390"/>
      <c r="P45" s="388"/>
      <c r="Q45" s="389"/>
      <c r="R45" s="389"/>
      <c r="S45" s="389"/>
      <c r="T45" s="389"/>
      <c r="U45" s="390"/>
      <c r="V45" s="397"/>
      <c r="W45" s="398"/>
      <c r="X45" s="398"/>
      <c r="Y45" s="398"/>
      <c r="Z45" s="398"/>
      <c r="AA45" s="399"/>
      <c r="AB45" s="415"/>
      <c r="AC45" s="416"/>
      <c r="AD45" s="416"/>
      <c r="AE45" s="416"/>
      <c r="AF45" s="416"/>
      <c r="AG45" s="417"/>
      <c r="AH45" s="406"/>
      <c r="AI45" s="407"/>
      <c r="AJ45" s="407"/>
      <c r="AK45" s="407"/>
      <c r="AL45" s="407"/>
      <c r="AM45" s="40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row>
    <row r="46" spans="1:80" x14ac:dyDescent="0.25">
      <c r="A46" s="38"/>
      <c r="B46" s="38"/>
      <c r="C46" s="38"/>
      <c r="D46" s="38"/>
      <c r="E46" s="38"/>
      <c r="F46" s="38"/>
      <c r="G46" s="38"/>
      <c r="H46" s="38"/>
      <c r="I46" s="38"/>
      <c r="J46" s="422" t="s">
        <v>557</v>
      </c>
      <c r="K46" s="423"/>
      <c r="L46" s="423"/>
      <c r="M46" s="423"/>
      <c r="N46" s="423"/>
      <c r="O46" s="424"/>
      <c r="P46" s="422" t="s">
        <v>558</v>
      </c>
      <c r="Q46" s="423"/>
      <c r="R46" s="423"/>
      <c r="S46" s="423"/>
      <c r="T46" s="423"/>
      <c r="U46" s="424"/>
      <c r="V46" s="422" t="s">
        <v>559</v>
      </c>
      <c r="W46" s="423"/>
      <c r="X46" s="423"/>
      <c r="Y46" s="423"/>
      <c r="Z46" s="423"/>
      <c r="AA46" s="424"/>
      <c r="AB46" s="422" t="s">
        <v>560</v>
      </c>
      <c r="AC46" s="431"/>
      <c r="AD46" s="423"/>
      <c r="AE46" s="423"/>
      <c r="AF46" s="423"/>
      <c r="AG46" s="424"/>
      <c r="AH46" s="422" t="s">
        <v>561</v>
      </c>
      <c r="AI46" s="423"/>
      <c r="AJ46" s="423"/>
      <c r="AK46" s="423"/>
      <c r="AL46" s="423"/>
      <c r="AM46" s="424"/>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row>
    <row r="47" spans="1:80" x14ac:dyDescent="0.25">
      <c r="A47" s="38"/>
      <c r="B47" s="38"/>
      <c r="C47" s="38"/>
      <c r="D47" s="38"/>
      <c r="E47" s="38"/>
      <c r="F47" s="38"/>
      <c r="G47" s="38"/>
      <c r="H47" s="38"/>
      <c r="I47" s="38"/>
      <c r="J47" s="425"/>
      <c r="K47" s="426"/>
      <c r="L47" s="426"/>
      <c r="M47" s="426"/>
      <c r="N47" s="426"/>
      <c r="O47" s="427"/>
      <c r="P47" s="425"/>
      <c r="Q47" s="426"/>
      <c r="R47" s="426"/>
      <c r="S47" s="426"/>
      <c r="T47" s="426"/>
      <c r="U47" s="427"/>
      <c r="V47" s="425"/>
      <c r="W47" s="426"/>
      <c r="X47" s="426"/>
      <c r="Y47" s="426"/>
      <c r="Z47" s="426"/>
      <c r="AA47" s="427"/>
      <c r="AB47" s="425"/>
      <c r="AC47" s="426"/>
      <c r="AD47" s="426"/>
      <c r="AE47" s="426"/>
      <c r="AF47" s="426"/>
      <c r="AG47" s="427"/>
      <c r="AH47" s="425"/>
      <c r="AI47" s="426"/>
      <c r="AJ47" s="426"/>
      <c r="AK47" s="426"/>
      <c r="AL47" s="426"/>
      <c r="AM47" s="427"/>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row>
    <row r="48" spans="1:80" x14ac:dyDescent="0.25">
      <c r="A48" s="38"/>
      <c r="B48" s="38"/>
      <c r="C48" s="38"/>
      <c r="D48" s="38"/>
      <c r="E48" s="38"/>
      <c r="F48" s="38"/>
      <c r="G48" s="38"/>
      <c r="H48" s="38"/>
      <c r="I48" s="38"/>
      <c r="J48" s="425"/>
      <c r="K48" s="426"/>
      <c r="L48" s="426"/>
      <c r="M48" s="426"/>
      <c r="N48" s="426"/>
      <c r="O48" s="427"/>
      <c r="P48" s="425"/>
      <c r="Q48" s="426"/>
      <c r="R48" s="426"/>
      <c r="S48" s="426"/>
      <c r="T48" s="426"/>
      <c r="U48" s="427"/>
      <c r="V48" s="425"/>
      <c r="W48" s="426"/>
      <c r="X48" s="426"/>
      <c r="Y48" s="426"/>
      <c r="Z48" s="426"/>
      <c r="AA48" s="427"/>
      <c r="AB48" s="425"/>
      <c r="AC48" s="426"/>
      <c r="AD48" s="426"/>
      <c r="AE48" s="426"/>
      <c r="AF48" s="426"/>
      <c r="AG48" s="427"/>
      <c r="AH48" s="425"/>
      <c r="AI48" s="426"/>
      <c r="AJ48" s="426"/>
      <c r="AK48" s="426"/>
      <c r="AL48" s="426"/>
      <c r="AM48" s="427"/>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row>
    <row r="49" spans="1:80" x14ac:dyDescent="0.25">
      <c r="A49" s="38"/>
      <c r="B49" s="38"/>
      <c r="C49" s="38"/>
      <c r="D49" s="38"/>
      <c r="E49" s="38"/>
      <c r="F49" s="38"/>
      <c r="G49" s="38"/>
      <c r="H49" s="38"/>
      <c r="I49" s="38"/>
      <c r="J49" s="425"/>
      <c r="K49" s="426"/>
      <c r="L49" s="426"/>
      <c r="M49" s="426"/>
      <c r="N49" s="426"/>
      <c r="O49" s="427"/>
      <c r="P49" s="425"/>
      <c r="Q49" s="426"/>
      <c r="R49" s="426"/>
      <c r="S49" s="426"/>
      <c r="T49" s="426"/>
      <c r="U49" s="427"/>
      <c r="V49" s="425"/>
      <c r="W49" s="426"/>
      <c r="X49" s="426"/>
      <c r="Y49" s="426"/>
      <c r="Z49" s="426"/>
      <c r="AA49" s="427"/>
      <c r="AB49" s="425"/>
      <c r="AC49" s="426"/>
      <c r="AD49" s="426"/>
      <c r="AE49" s="426"/>
      <c r="AF49" s="426"/>
      <c r="AG49" s="427"/>
      <c r="AH49" s="425"/>
      <c r="AI49" s="426"/>
      <c r="AJ49" s="426"/>
      <c r="AK49" s="426"/>
      <c r="AL49" s="426"/>
      <c r="AM49" s="427"/>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row>
    <row r="50" spans="1:80" x14ac:dyDescent="0.25">
      <c r="A50" s="38"/>
      <c r="B50" s="38"/>
      <c r="C50" s="38"/>
      <c r="D50" s="38"/>
      <c r="E50" s="38"/>
      <c r="F50" s="38"/>
      <c r="G50" s="38"/>
      <c r="H50" s="38"/>
      <c r="I50" s="38"/>
      <c r="J50" s="425"/>
      <c r="K50" s="426"/>
      <c r="L50" s="426"/>
      <c r="M50" s="426"/>
      <c r="N50" s="426"/>
      <c r="O50" s="427"/>
      <c r="P50" s="425"/>
      <c r="Q50" s="426"/>
      <c r="R50" s="426"/>
      <c r="S50" s="426"/>
      <c r="T50" s="426"/>
      <c r="U50" s="427"/>
      <c r="V50" s="425"/>
      <c r="W50" s="426"/>
      <c r="X50" s="426"/>
      <c r="Y50" s="426"/>
      <c r="Z50" s="426"/>
      <c r="AA50" s="427"/>
      <c r="AB50" s="425"/>
      <c r="AC50" s="426"/>
      <c r="AD50" s="426"/>
      <c r="AE50" s="426"/>
      <c r="AF50" s="426"/>
      <c r="AG50" s="427"/>
      <c r="AH50" s="425"/>
      <c r="AI50" s="426"/>
      <c r="AJ50" s="426"/>
      <c r="AK50" s="426"/>
      <c r="AL50" s="426"/>
      <c r="AM50" s="427"/>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row>
    <row r="51" spans="1:80" ht="15.75" thickBot="1" x14ac:dyDescent="0.3">
      <c r="A51" s="38"/>
      <c r="B51" s="38"/>
      <c r="C51" s="38"/>
      <c r="D51" s="38"/>
      <c r="E51" s="38"/>
      <c r="F51" s="38"/>
      <c r="G51" s="38"/>
      <c r="H51" s="38"/>
      <c r="I51" s="38"/>
      <c r="J51" s="428"/>
      <c r="K51" s="429"/>
      <c r="L51" s="429"/>
      <c r="M51" s="429"/>
      <c r="N51" s="429"/>
      <c r="O51" s="430"/>
      <c r="P51" s="428"/>
      <c r="Q51" s="429"/>
      <c r="R51" s="429"/>
      <c r="S51" s="429"/>
      <c r="T51" s="429"/>
      <c r="U51" s="430"/>
      <c r="V51" s="428"/>
      <c r="W51" s="429"/>
      <c r="X51" s="429"/>
      <c r="Y51" s="429"/>
      <c r="Z51" s="429"/>
      <c r="AA51" s="430"/>
      <c r="AB51" s="428"/>
      <c r="AC51" s="429"/>
      <c r="AD51" s="429"/>
      <c r="AE51" s="429"/>
      <c r="AF51" s="429"/>
      <c r="AG51" s="430"/>
      <c r="AH51" s="428"/>
      <c r="AI51" s="429"/>
      <c r="AJ51" s="429"/>
      <c r="AK51" s="429"/>
      <c r="AL51" s="429"/>
      <c r="AM51" s="430"/>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row>
    <row r="52" spans="1:80"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row>
    <row r="53" spans="1:80" ht="15" customHeight="1" x14ac:dyDescent="0.25">
      <c r="A53" s="38"/>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row>
    <row r="54" spans="1:80" ht="15" customHeight="1" x14ac:dyDescent="0.25">
      <c r="A54" s="38"/>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row>
    <row r="55" spans="1:80"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row>
    <row r="56" spans="1:80"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row>
    <row r="57" spans="1:80"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row>
    <row r="58" spans="1:80"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row>
    <row r="59" spans="1:80"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row>
    <row r="60" spans="1:80"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row>
    <row r="61" spans="1:80"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row>
    <row r="62" spans="1:80"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row>
    <row r="63" spans="1:80"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row>
    <row r="64" spans="1:80"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row>
    <row r="65" spans="1:80"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row>
    <row r="66" spans="1:80"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row>
    <row r="67" spans="1:80"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row>
    <row r="68" spans="1:80"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row>
    <row r="69" spans="1:80"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row>
    <row r="70" spans="1:80"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row>
    <row r="71" spans="1:80"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row>
    <row r="72" spans="1:80"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row>
    <row r="73" spans="1:80"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row>
    <row r="74" spans="1:80"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row>
    <row r="75" spans="1:80"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row>
    <row r="76" spans="1:80"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row>
    <row r="77" spans="1:80"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row>
    <row r="78" spans="1:80"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row>
    <row r="79" spans="1:80"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row>
    <row r="80" spans="1:80"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row>
    <row r="81" spans="1:63"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row>
    <row r="82" spans="1:63"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row>
    <row r="83" spans="1:63"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row>
    <row r="84" spans="1:63"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row>
    <row r="85" spans="1:63"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row>
    <row r="86" spans="1:63"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row>
    <row r="87" spans="1:63"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row>
    <row r="88" spans="1:63"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row>
    <row r="89" spans="1:63"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row>
    <row r="90" spans="1:63"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row>
    <row r="91" spans="1:63"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row>
    <row r="92" spans="1:63"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row>
    <row r="93" spans="1:63"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row>
    <row r="94" spans="1:63"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row>
    <row r="95" spans="1:63"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row>
    <row r="96" spans="1:63"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row>
    <row r="97" spans="1:63"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row>
    <row r="98" spans="1:63"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row>
    <row r="99" spans="1:63"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row>
    <row r="100" spans="1:63"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row>
    <row r="101" spans="1:63"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row>
    <row r="102" spans="1:63"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row>
    <row r="103" spans="1:63"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row>
    <row r="104" spans="1:63"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row>
    <row r="105" spans="1:63"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row>
    <row r="106" spans="1:63"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row>
    <row r="107" spans="1:63"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row>
    <row r="108" spans="1:63"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row>
    <row r="109" spans="1:63"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row>
    <row r="110" spans="1:63"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row>
    <row r="111" spans="1:63"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row>
    <row r="112" spans="1:63"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row>
    <row r="113" spans="1:63"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row>
    <row r="114" spans="1:63"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row>
    <row r="115" spans="1:63"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row>
    <row r="116" spans="1:63"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row>
    <row r="117" spans="1:63"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row>
    <row r="118" spans="1:63"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row>
    <row r="119" spans="1:63"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row>
    <row r="120" spans="1:63"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row>
    <row r="121" spans="1:63"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row>
    <row r="122" spans="1:63" x14ac:dyDescent="0.25">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row>
    <row r="123" spans="1:63" x14ac:dyDescent="0.25">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row>
    <row r="124" spans="1:63" x14ac:dyDescent="0.25">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row>
    <row r="125" spans="1:63" x14ac:dyDescent="0.25">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row>
    <row r="126" spans="1:63" x14ac:dyDescent="0.25">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row>
    <row r="127" spans="1:63" x14ac:dyDescent="0.25">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row>
    <row r="128" spans="1:63" x14ac:dyDescent="0.25">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row>
    <row r="129" spans="2:63" x14ac:dyDescent="0.25">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row>
    <row r="130" spans="2:63" x14ac:dyDescent="0.25">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row>
    <row r="131" spans="2:63" x14ac:dyDescent="0.25">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row>
    <row r="132" spans="2:63" x14ac:dyDescent="0.25">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row>
    <row r="133" spans="2:63" x14ac:dyDescent="0.25">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row>
    <row r="134" spans="2:63" x14ac:dyDescent="0.25">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row>
    <row r="135" spans="2:63" x14ac:dyDescent="0.25">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row>
    <row r="136" spans="2:63" x14ac:dyDescent="0.25">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row>
    <row r="137" spans="2:63" x14ac:dyDescent="0.25">
      <c r="B137" s="38"/>
      <c r="C137" s="38"/>
      <c r="D137" s="38"/>
      <c r="E137" s="38"/>
      <c r="F137" s="38"/>
      <c r="G137" s="38"/>
      <c r="H137" s="38"/>
      <c r="I137" s="38"/>
    </row>
    <row r="138" spans="2:63" x14ac:dyDescent="0.25">
      <c r="B138" s="38"/>
      <c r="C138" s="38"/>
      <c r="D138" s="38"/>
      <c r="E138" s="38"/>
      <c r="F138" s="38"/>
      <c r="G138" s="38"/>
      <c r="H138" s="38"/>
      <c r="I138" s="38"/>
    </row>
    <row r="139" spans="2:63" x14ac:dyDescent="0.25">
      <c r="B139" s="38"/>
      <c r="C139" s="38"/>
      <c r="D139" s="38"/>
      <c r="E139" s="38"/>
      <c r="F139" s="38"/>
      <c r="G139" s="38"/>
      <c r="H139" s="38"/>
      <c r="I139" s="38"/>
    </row>
    <row r="140" spans="2:63" x14ac:dyDescent="0.25">
      <c r="B140" s="38"/>
      <c r="C140" s="38"/>
      <c r="D140" s="38"/>
      <c r="E140" s="38"/>
      <c r="F140" s="38"/>
      <c r="G140" s="38"/>
      <c r="H140" s="38"/>
      <c r="I140" s="38"/>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rintOptions horizontalCentered="1" verticalCentered="1"/>
  <pageMargins left="0.78740157480314965" right="0.78740157480314965" top="1.9685039370078741" bottom="0.78740157480314965" header="0.39370078740157483" footer="0.39370078740157483"/>
  <pageSetup scale="35" orientation="landscape" verticalDpi="597" r:id="rId1"/>
  <headerFooter>
    <oddHeader>&amp;L&amp;G
&amp;"Arial,Normal"&amp;12POLÍTICA DE GESTIÓN DEL RIESGO
Código: E-FO-017 | Versión: 11 | Diciembre 15 de 2023&amp;"-,Normal"&amp;11
&amp;R&amp;G</oddHeader>
    <oddFooter xml:space="preserve">&amp;L&amp;"Arial,Normal"&amp;12Carrera 10 No. 97A-13, Piso 6, Torre A | Bogotá D.C. | PBX: (+57) 601 601 2424 
Línea gratuita nacional: 018000413795 | Código postal: 110221 | www.apccolombia.gov.co
Página: &amp;P/&amp;N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Mapa riesgos gestión y fiscal</vt:lpstr>
      <vt:lpstr>Mapa riesgos corrupción</vt:lpstr>
      <vt:lpstr>Preguntas de corrupción</vt:lpstr>
      <vt:lpstr>Cátalogo riesgo fiscal</vt:lpstr>
      <vt:lpstr>Instructivo</vt:lpstr>
      <vt:lpstr>Tabla probabilidad</vt:lpstr>
      <vt:lpstr>Tabla Impacto</vt:lpstr>
      <vt:lpstr>Tabla Valoración Controles</vt:lpstr>
      <vt:lpstr>Matriz Calor Inherente</vt:lpstr>
      <vt:lpstr>Matriz Calor Residual</vt:lpstr>
      <vt:lpstr>Desplegables</vt:lpstr>
      <vt:lpstr>Gráficas</vt:lpstr>
      <vt:lpstr>Tabla</vt:lpstr>
      <vt:lpstr>Afectación_Económica</vt:lpstr>
      <vt:lpstr>Afectación_Económica_y_Pérdida_Reputacional</vt:lpstr>
      <vt:lpstr>'Cátalogo riesgo fiscal'!Área_de_impresión</vt:lpstr>
      <vt:lpstr>Instructivo!Área_de_impresión</vt:lpstr>
      <vt:lpstr>'Mapa riesgos corrupción'!Área_de_impresión</vt:lpstr>
      <vt:lpstr>'Mapa riesgos gestión y fiscal'!Área_de_impresión</vt:lpstr>
      <vt:lpstr>'Preguntas de corrupción'!Área_de_impresión</vt:lpstr>
      <vt:lpstr>'Tabla Impacto'!Área_de_impresión</vt:lpstr>
      <vt:lpstr>'Tabla probabilidad'!Área_de_impresión</vt:lpstr>
      <vt:lpstr>'Tabla Valoración Controles'!Área_de_impresión</vt:lpstr>
      <vt:lpstr>Impacto</vt:lpstr>
      <vt:lpstr>Pédida_Reputacional</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Diana Briceño</cp:lastModifiedBy>
  <cp:revision/>
  <dcterms:created xsi:type="dcterms:W3CDTF">2020-03-24T23:12:47Z</dcterms:created>
  <dcterms:modified xsi:type="dcterms:W3CDTF">2026-01-23T22:34:15Z</dcterms:modified>
  <cp:category/>
  <cp:contentStatus/>
</cp:coreProperties>
</file>